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50" windowWidth="20640" windowHeight="11760"/>
  </bookViews>
  <sheets>
    <sheet name="Sheet1" sheetId="1" r:id="rId1"/>
    <sheet name="Sheet2" sheetId="2" r:id="rId2"/>
    <sheet name="Sheet3" sheetId="3" r:id="rId3"/>
  </sheets>
  <definedNames>
    <definedName name="_xlnm._FilterDatabase" localSheetId="0" hidden="1">Sheet1!$A$3:$J$33</definedName>
  </definedNames>
  <calcPr calcId="145621"/>
</workbook>
</file>

<file path=xl/calcChain.xml><?xml version="1.0" encoding="utf-8"?>
<calcChain xmlns="http://schemas.openxmlformats.org/spreadsheetml/2006/main">
  <c r="F48" i="1" l="1"/>
  <c r="F43" i="1"/>
  <c r="E43" i="1" s="1"/>
  <c r="K43" i="1" s="1"/>
  <c r="M43" i="1" s="1"/>
  <c r="F44" i="1"/>
  <c r="F45" i="1"/>
  <c r="F46" i="1"/>
  <c r="G45" i="1" s="1"/>
  <c r="F42" i="1"/>
  <c r="F30" i="1"/>
  <c r="F31" i="1"/>
  <c r="F32" i="1"/>
  <c r="F33" i="1"/>
  <c r="F34" i="1"/>
  <c r="F35" i="1"/>
  <c r="F36" i="1"/>
  <c r="F37" i="1"/>
  <c r="F38" i="1"/>
  <c r="F39" i="1"/>
  <c r="F29" i="1"/>
  <c r="N43" i="1"/>
  <c r="N45" i="1"/>
  <c r="E45" i="1"/>
  <c r="K45" i="1" s="1"/>
  <c r="M45" i="1" s="1"/>
  <c r="I45" i="1" l="1"/>
  <c r="H45" i="1"/>
  <c r="G43" i="1"/>
  <c r="D49" i="1"/>
  <c r="D50" i="1" s="1"/>
  <c r="H43" i="1" l="1"/>
  <c r="I43" i="1"/>
  <c r="N24" i="1" l="1"/>
  <c r="E34" i="1"/>
  <c r="K34" i="1" s="1"/>
  <c r="M34" i="1" s="1"/>
  <c r="E35" i="1"/>
  <c r="K35" i="1" s="1"/>
  <c r="M35" i="1" s="1"/>
  <c r="E36" i="1"/>
  <c r="K36" i="1" s="1"/>
  <c r="M36" i="1" s="1"/>
  <c r="E37" i="1"/>
  <c r="K37" i="1" s="1"/>
  <c r="M37" i="1" s="1"/>
  <c r="E33" i="1"/>
  <c r="K33" i="1" s="1"/>
  <c r="M33" i="1" s="1"/>
  <c r="E32" i="1"/>
  <c r="K32" i="1" s="1"/>
  <c r="M32" i="1" s="1"/>
  <c r="E31" i="1"/>
  <c r="K31" i="1" s="1"/>
  <c r="M31" i="1" s="1"/>
  <c r="E48" i="1"/>
  <c r="K48" i="1" s="1"/>
  <c r="M48" i="1" s="1"/>
  <c r="E46" i="1"/>
  <c r="K46" i="1" s="1"/>
  <c r="M46" i="1" s="1"/>
  <c r="N46" i="1"/>
  <c r="G46" i="1"/>
  <c r="E44" i="1"/>
  <c r="E42" i="1"/>
  <c r="E30" i="1"/>
  <c r="K30" i="1" s="1"/>
  <c r="M30" i="1" s="1"/>
  <c r="E29" i="1"/>
  <c r="E39" i="1"/>
  <c r="K39" i="1" s="1"/>
  <c r="M39" i="1" s="1"/>
  <c r="G38" i="1"/>
  <c r="E38" i="1"/>
  <c r="K38" i="1" s="1"/>
  <c r="M38" i="1" s="1"/>
  <c r="N44" i="1"/>
  <c r="K44" i="1"/>
  <c r="M44" i="1" s="1"/>
  <c r="G44" i="1"/>
  <c r="N16" i="1"/>
  <c r="K16" i="1"/>
  <c r="M16" i="1" s="1"/>
  <c r="F16" i="1"/>
  <c r="G16" i="1" s="1"/>
  <c r="K5" i="1"/>
  <c r="M5" i="1" s="1"/>
  <c r="K6" i="1"/>
  <c r="K7" i="1"/>
  <c r="K8" i="1"/>
  <c r="M8" i="1" s="1"/>
  <c r="K9" i="1"/>
  <c r="M9" i="1" s="1"/>
  <c r="K10" i="1"/>
  <c r="M10" i="1" s="1"/>
  <c r="K11" i="1"/>
  <c r="M11" i="1" s="1"/>
  <c r="K12" i="1"/>
  <c r="M12" i="1" s="1"/>
  <c r="K13" i="1"/>
  <c r="M13" i="1" s="1"/>
  <c r="K14" i="1"/>
  <c r="M14" i="1" s="1"/>
  <c r="K15" i="1"/>
  <c r="M15" i="1" s="1"/>
  <c r="K40" i="1"/>
  <c r="M40" i="1" s="1"/>
  <c r="K41" i="1"/>
  <c r="M41" i="1" s="1"/>
  <c r="K42" i="1"/>
  <c r="M42" i="1" s="1"/>
  <c r="K47" i="1"/>
  <c r="M47" i="1" s="1"/>
  <c r="K17" i="1"/>
  <c r="M17" i="1" s="1"/>
  <c r="K18" i="1"/>
  <c r="M18" i="1" s="1"/>
  <c r="K19" i="1"/>
  <c r="M19" i="1" s="1"/>
  <c r="K20" i="1"/>
  <c r="M20" i="1" s="1"/>
  <c r="K25" i="1"/>
  <c r="M25" i="1" s="1"/>
  <c r="K26" i="1"/>
  <c r="M26" i="1" s="1"/>
  <c r="K27" i="1"/>
  <c r="M27" i="1" s="1"/>
  <c r="K28" i="1"/>
  <c r="M28" i="1" s="1"/>
  <c r="K21" i="1"/>
  <c r="M21" i="1" s="1"/>
  <c r="K22" i="1"/>
  <c r="M22" i="1" s="1"/>
  <c r="K23" i="1"/>
  <c r="M23" i="1" s="1"/>
  <c r="K24" i="1"/>
  <c r="M24" i="1" s="1"/>
  <c r="N5" i="1"/>
  <c r="N6" i="1"/>
  <c r="N7" i="1"/>
  <c r="N38" i="1"/>
  <c r="N39" i="1"/>
  <c r="N8" i="1"/>
  <c r="N9" i="1"/>
  <c r="N10" i="1"/>
  <c r="N11" i="1"/>
  <c r="N12" i="1"/>
  <c r="N29" i="1"/>
  <c r="N30" i="1"/>
  <c r="N13" i="1"/>
  <c r="N14" i="1"/>
  <c r="N15" i="1"/>
  <c r="N40" i="1"/>
  <c r="N41" i="1"/>
  <c r="N42" i="1"/>
  <c r="N47" i="1"/>
  <c r="N48" i="1"/>
  <c r="N17" i="1"/>
  <c r="N18" i="1"/>
  <c r="N31" i="1"/>
  <c r="N32" i="1"/>
  <c r="N19" i="1"/>
  <c r="N20" i="1"/>
  <c r="N25" i="1"/>
  <c r="N26" i="1"/>
  <c r="N27" i="1"/>
  <c r="N28" i="1"/>
  <c r="N33" i="1"/>
  <c r="N34" i="1"/>
  <c r="N35" i="1"/>
  <c r="N36" i="1"/>
  <c r="N37" i="1"/>
  <c r="N21" i="1"/>
  <c r="N22" i="1"/>
  <c r="N23" i="1"/>
  <c r="M6" i="1"/>
  <c r="M7" i="1"/>
  <c r="N4" i="1"/>
  <c r="K4" i="1"/>
  <c r="I44" i="1" l="1"/>
  <c r="H44" i="1"/>
  <c r="I38" i="1"/>
  <c r="H38" i="1"/>
  <c r="K29" i="1"/>
  <c r="M29" i="1" s="1"/>
  <c r="E49" i="1"/>
  <c r="E50" i="1"/>
  <c r="I46" i="1"/>
  <c r="H46" i="1"/>
  <c r="N50" i="1"/>
  <c r="I16" i="1"/>
  <c r="H16" i="1"/>
  <c r="K50" i="1"/>
  <c r="M4" i="1"/>
  <c r="F24" i="1"/>
  <c r="G24" i="1" s="1"/>
  <c r="F23" i="1"/>
  <c r="G23" i="1" s="1"/>
  <c r="F22" i="1"/>
  <c r="G22" i="1" s="1"/>
  <c r="F21" i="1"/>
  <c r="G21" i="1" s="1"/>
  <c r="G37" i="1"/>
  <c r="G36" i="1"/>
  <c r="G35" i="1"/>
  <c r="G34" i="1"/>
  <c r="G33" i="1"/>
  <c r="F28" i="1"/>
  <c r="G28" i="1" s="1"/>
  <c r="F27" i="1"/>
  <c r="G27" i="1" s="1"/>
  <c r="F26" i="1"/>
  <c r="G26" i="1" s="1"/>
  <c r="F25" i="1"/>
  <c r="G25" i="1" s="1"/>
  <c r="I34" i="1" l="1"/>
  <c r="H34" i="1"/>
  <c r="I27" i="1"/>
  <c r="H27" i="1"/>
  <c r="I35" i="1"/>
  <c r="H35" i="1"/>
  <c r="I22" i="1"/>
  <c r="H22" i="1"/>
  <c r="I28" i="1"/>
  <c r="H28" i="1"/>
  <c r="I36" i="1"/>
  <c r="H36" i="1"/>
  <c r="I23" i="1"/>
  <c r="H23" i="1"/>
  <c r="I25" i="1"/>
  <c r="H25" i="1"/>
  <c r="I33" i="1"/>
  <c r="H33" i="1"/>
  <c r="I37" i="1"/>
  <c r="H37" i="1"/>
  <c r="I24" i="1"/>
  <c r="H24" i="1"/>
  <c r="I26" i="1"/>
  <c r="H26" i="1"/>
  <c r="I21" i="1"/>
  <c r="H21" i="1"/>
  <c r="G32" i="1"/>
  <c r="I32" i="1" l="1"/>
  <c r="H32" i="1"/>
  <c r="F13" i="1"/>
  <c r="G13" i="1" s="1"/>
  <c r="F14" i="1"/>
  <c r="G14" i="1" s="1"/>
  <c r="F15" i="1"/>
  <c r="G15" i="1" s="1"/>
  <c r="F40" i="1"/>
  <c r="G40" i="1" s="1"/>
  <c r="F41" i="1"/>
  <c r="G41" i="1" s="1"/>
  <c r="G42" i="1"/>
  <c r="F47" i="1"/>
  <c r="G47" i="1" s="1"/>
  <c r="G48" i="1"/>
  <c r="F17" i="1"/>
  <c r="G17" i="1" s="1"/>
  <c r="F18" i="1"/>
  <c r="G18" i="1" s="1"/>
  <c r="G31" i="1"/>
  <c r="F19" i="1"/>
  <c r="G19" i="1" s="1"/>
  <c r="F20" i="1"/>
  <c r="G20" i="1" s="1"/>
  <c r="F5" i="1"/>
  <c r="G5" i="1" s="1"/>
  <c r="F6" i="1"/>
  <c r="G6" i="1" s="1"/>
  <c r="F7" i="1"/>
  <c r="G7" i="1" s="1"/>
  <c r="G39" i="1"/>
  <c r="F8" i="1"/>
  <c r="G8" i="1" s="1"/>
  <c r="F9" i="1"/>
  <c r="G9" i="1" s="1"/>
  <c r="F10" i="1"/>
  <c r="G10" i="1" s="1"/>
  <c r="F11" i="1"/>
  <c r="G11" i="1" s="1"/>
  <c r="F12" i="1"/>
  <c r="G12" i="1" s="1"/>
  <c r="G29" i="1"/>
  <c r="G30" i="1"/>
  <c r="F4" i="1"/>
  <c r="I29" i="1" l="1"/>
  <c r="H29" i="1"/>
  <c r="I6" i="1"/>
  <c r="H6" i="1"/>
  <c r="I31" i="1"/>
  <c r="H31" i="1"/>
  <c r="I15" i="1"/>
  <c r="H15" i="1"/>
  <c r="I12" i="1"/>
  <c r="H12" i="1"/>
  <c r="I8" i="1"/>
  <c r="H8" i="1"/>
  <c r="I5" i="1"/>
  <c r="H5" i="1"/>
  <c r="I18" i="1"/>
  <c r="H18" i="1"/>
  <c r="I42" i="1"/>
  <c r="H42" i="1"/>
  <c r="I14" i="1"/>
  <c r="H14" i="1"/>
  <c r="G4" i="1"/>
  <c r="F49" i="1"/>
  <c r="F50" i="1" s="1"/>
  <c r="I11" i="1"/>
  <c r="H11" i="1"/>
  <c r="I39" i="1"/>
  <c r="H39" i="1"/>
  <c r="I20" i="1"/>
  <c r="H20" i="1"/>
  <c r="I17" i="1"/>
  <c r="H17" i="1"/>
  <c r="I41" i="1"/>
  <c r="H41" i="1"/>
  <c r="I13" i="1"/>
  <c r="H13" i="1"/>
  <c r="I30" i="1"/>
  <c r="H30" i="1"/>
  <c r="I10" i="1"/>
  <c r="H10" i="1"/>
  <c r="I7" i="1"/>
  <c r="H7" i="1"/>
  <c r="I19" i="1"/>
  <c r="H19" i="1"/>
  <c r="I48" i="1"/>
  <c r="H48" i="1"/>
  <c r="I40" i="1"/>
  <c r="H40" i="1"/>
  <c r="I9" i="1"/>
  <c r="H9" i="1"/>
  <c r="I47" i="1"/>
  <c r="H47" i="1"/>
  <c r="G49" i="1" l="1"/>
  <c r="G50" i="1" s="1"/>
  <c r="I4" i="1"/>
  <c r="H4" i="1"/>
  <c r="H49" i="1" l="1"/>
  <c r="H50" i="1" s="1"/>
</calcChain>
</file>

<file path=xl/comments1.xml><?xml version="1.0" encoding="utf-8"?>
<comments xmlns="http://schemas.openxmlformats.org/spreadsheetml/2006/main">
  <authors>
    <author>gkh</author>
  </authors>
  <commentList>
    <comment ref="L3" authorId="0">
      <text>
        <r>
          <rPr>
            <b/>
            <sz val="9"/>
            <color indexed="81"/>
            <rFont val="Tahoma"/>
            <family val="2"/>
          </rPr>
          <t>gkh:</t>
        </r>
        <r>
          <rPr>
            <sz val="9"/>
            <color indexed="81"/>
            <rFont val="Tahoma"/>
            <family val="2"/>
          </rPr>
          <t xml:space="preserve">
2k5 load, pad off.
</t>
        </r>
      </text>
    </comment>
  </commentList>
</comments>
</file>

<file path=xl/sharedStrings.xml><?xml version="1.0" encoding="utf-8"?>
<sst xmlns="http://schemas.openxmlformats.org/spreadsheetml/2006/main" count="187" uniqueCount="95">
  <si>
    <t>Microphone Model</t>
  </si>
  <si>
    <t>Type</t>
  </si>
  <si>
    <t>Sensitivity (dBV/Pa)</t>
  </si>
  <si>
    <t>Output Noise (dBV A)</t>
  </si>
  <si>
    <t>Output Noise (dBu A)</t>
  </si>
  <si>
    <t>KSM42</t>
  </si>
  <si>
    <t>Condensor</t>
  </si>
  <si>
    <t>SNR (dBA re:1Pa)</t>
  </si>
  <si>
    <t>-129.6 dBu unweighted</t>
  </si>
  <si>
    <t>KSM44 Omni</t>
  </si>
  <si>
    <t>KSM44 Cardioid</t>
  </si>
  <si>
    <t>KSM44 Bidirect.</t>
  </si>
  <si>
    <t>KSM313</t>
  </si>
  <si>
    <t>Ribbon</t>
  </si>
  <si>
    <t>KSM353</t>
  </si>
  <si>
    <t>KSM9</t>
  </si>
  <si>
    <t>Actual Output Z (Ohms)</t>
  </si>
  <si>
    <t>KSM32</t>
  </si>
  <si>
    <t>KSM137</t>
  </si>
  <si>
    <t>KSM141</t>
  </si>
  <si>
    <t>150 Ohms =</t>
  </si>
  <si>
    <t>200 Ohms =</t>
  </si>
  <si>
    <t>SM27</t>
  </si>
  <si>
    <t>SM57</t>
  </si>
  <si>
    <t>Dynamic</t>
  </si>
  <si>
    <t>SM58</t>
  </si>
  <si>
    <t>SM137</t>
  </si>
  <si>
    <t>SM86</t>
  </si>
  <si>
    <t>SM87A</t>
  </si>
  <si>
    <t>Mfr</t>
  </si>
  <si>
    <t>Shure</t>
  </si>
  <si>
    <t>AT</t>
  </si>
  <si>
    <t>AT4080</t>
  </si>
  <si>
    <t>AT3081</t>
  </si>
  <si>
    <t>AEA</t>
  </si>
  <si>
    <t>Coles</t>
  </si>
  <si>
    <t>4038</t>
  </si>
  <si>
    <t>A440</t>
  </si>
  <si>
    <t>R44</t>
  </si>
  <si>
    <t>Active Preamp</t>
  </si>
  <si>
    <t>AE3300</t>
  </si>
  <si>
    <t>AE5400</t>
  </si>
  <si>
    <t>AE4100</t>
  </si>
  <si>
    <t>AE6100</t>
  </si>
  <si>
    <t>AT2010</t>
  </si>
  <si>
    <t>AT8033</t>
  </si>
  <si>
    <t>Sennheiser</t>
  </si>
  <si>
    <t>MKH8050</t>
  </si>
  <si>
    <t>MKH8040</t>
  </si>
  <si>
    <t>MKH8020</t>
  </si>
  <si>
    <t>MKH800</t>
  </si>
  <si>
    <t>MD441</t>
  </si>
  <si>
    <t>MD421-II</t>
  </si>
  <si>
    <t>Audix</t>
  </si>
  <si>
    <t>OM2</t>
  </si>
  <si>
    <t>OM3</t>
  </si>
  <si>
    <t>OM7</t>
  </si>
  <si>
    <t>VX10</t>
  </si>
  <si>
    <t>SCX25A</t>
  </si>
  <si>
    <t>CX-112B</t>
  </si>
  <si>
    <t>CX-212B</t>
  </si>
  <si>
    <t>1 Pa = 94 dB SPL</t>
  </si>
  <si>
    <t>Dynamic Range (dB)</t>
  </si>
  <si>
    <t>Max SPL (dB SPL))</t>
  </si>
  <si>
    <t>Self Noise (dB SPL)</t>
  </si>
  <si>
    <t>Max Out (dBu)</t>
  </si>
  <si>
    <t>Microphone users often ask "What is the maximum sound pressure level that a dynamic microphone can handle without distortion?" Using the Shure SM58 as an example of a typical dynamic microphone, Shure Engineering performed experiments to answer this question. Like most technical matters, the answer is not simple.</t>
  </si>
  <si>
    <t>As a point of reference, 140 dB SPL is the accepted threshold of pain for the human ear. The maximum sound pressure level (max SPL) from a human voice as measured by Shure is 135 dB SPL at 1 inch from the mouth. A kick drum played very loudly may exceed 140 dB SPL, but has never been measured by Shure above 150 dB SPL. The loudest orchestral instrument, a trumpet, can theoretically produce a MAX SPL of 155 dB SPL at 1 inch, but only in its upper register. Note that the distribution of energy (sound pressure) in speech, music, and noise is dependent on the frequency. For example, the human voice does not produce much energy below 100 Hz and its frequency of MAX SPL would be higher than 100 Hz. Exactly how much higher depends on the individual voice.</t>
  </si>
  <si>
    <t>Unlike a condenser microphone which has internal electronics that may overload, a dynamic microphone distorts when its diaphragm hits a physical barrier, like the magnetic pole piece, and can move no further. The excursion of the diaphragm is frequency dependent and the excursion is greatest at the resonant frequency of the diaphragm. Therefore, the MAX SPL of a dynamic microphone like the SM58 is frequency dependent. This means that low frequencies will produce distortion at a lower SPL than higher frequencies.</t>
  </si>
  <si>
    <t>For the SM58, the frequency range to first exhibit distortion is centered around 100 Hz, close to the resonant frequency of the microphone's diaphragm. At 100 Hz, the measured MAX SPL is 150 dB SPL and the electrical output of the microphone is 0 dB V or 1.0 volts. Note this is a line level signal, not a mic level signal.</t>
  </si>
  <si>
    <t>In the 1 kHz range, the SM58 measured MAX SPL is about 160 dB SPL due to the change in microphone sensitivity at the higher frequencies. The electrical output of the microphone at 160 dB SPL is +10 dBV or 3.2 volts.</t>
  </si>
  <si>
    <t>In the 10 kHz range, 180 dB SPL is the MAX SPL of the SM58. However, this is a calculated measurement as Shure Engineering had no means to create such enormous and dangerous SPL. For comparison, NASA reports that a space shuttle launch measures 180 dB SPL and higher at 10 meters.</t>
  </si>
  <si>
    <t>In the 20 kHz range, the MAX SPL is calculated to be around 190, due to the response falloff of the SM58. But now the point of absurdity has been reached because at 194 dB SPL the sound pressure varies from twice normal atmospheric pressure (at the wave peak) to a total vacuum (at the wave trough). Plus the sound source must be moving at the speed of sound just to generate a wave of this intensity.</t>
  </si>
  <si>
    <t>In summary, a well-designed dynamic microphone of professional quality will never reach its distortion point in "normal" conditions. If one does encounter distortion when using a professional dynamic microphone for an extremely loud source, it is most likely that the electrical output of the microphone is clipping the input of the microphone preamplifier. [Remember that at 150 dB SPL, the SM58 will provide a line level output!] To solve this problem, an in-line attenuator ("pad") must be placed before the preamplifier input, or the microphone must be moved farther from the sound source. In general, the sound pressure level will decrease 6 dB for each doubling of the distance.</t>
  </si>
  <si>
    <t>SM81</t>
  </si>
  <si>
    <t>4104</t>
  </si>
  <si>
    <t>TU4</t>
  </si>
  <si>
    <t>Noise from Ro Thermal Noise</t>
  </si>
  <si>
    <t>Noise not spec'd, but cannot be less than -128.3 dBu unweighted pr 130.4 dBu A wtd. (270 ohms)</t>
  </si>
  <si>
    <t>Noise not spec'd, but cannot be less than -127.8 dBu unweighted or -129.9 dBu A wtd. (300 ohms)</t>
  </si>
  <si>
    <t>Noise not spec'd, but cannot be less than -128.6 dBu unweighted or -130.7 dBu A wtd. (250 ohms)</t>
  </si>
  <si>
    <t>Noise not spec'd, but cannot be less than -129.6 dBu unweighted or -131.6 dBu A wtd. (200 ohms)</t>
  </si>
  <si>
    <t>Noise not spec'd, but cannot be less than -130.8 dBu unweighted or -132.9 dBu A wtd. (150 ohms)</t>
  </si>
  <si>
    <t>-130.8 dBu unweighted</t>
  </si>
  <si>
    <t>-132.9 dBu A wtd.</t>
  </si>
  <si>
    <t xml:space="preserve">-131.6 dBu A wtd. </t>
  </si>
  <si>
    <t>Noise not spec'd, but cannot be less than -127.7 dBu unweighted or -129.8 dBu A wtd. (310 ohms)</t>
  </si>
  <si>
    <t>Condensor - RF</t>
  </si>
  <si>
    <t>Mic Noise (dB re: 150 ohms)</t>
  </si>
  <si>
    <t>Mic Noise Normalized to Sensitivity</t>
  </si>
  <si>
    <t>Min</t>
  </si>
  <si>
    <t>Max</t>
  </si>
  <si>
    <t>4115</t>
  </si>
  <si>
    <t>4040</t>
  </si>
  <si>
    <t>Arbitrary Max SPL for Audio Applications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</si>
</sst>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x14ac:knownFonts="1">
    <font>
      <sz val="11"/>
      <color theme="1"/>
      <name val="Calibri"/>
      <family val="2"/>
      <scheme val="minor"/>
    </font>
    <font>
      <sz val="8"/>
      <color rgb="FF000000"/>
      <name val="Verdana"/>
      <family val="2"/>
    </font>
    <font>
      <sz val="9"/>
      <color indexed="81"/>
      <name val="Tahoma"/>
      <family val="2"/>
    </font>
    <font>
      <b/>
      <sz val="9"/>
      <color indexed="81"/>
      <name val="Tahoma"/>
      <family val="2"/>
    </font>
    <font>
      <sz val="10"/>
      <color rgb="FF333333"/>
      <name val="Arial"/>
      <family val="2"/>
    </font>
  </fonts>
  <fills count="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50"/>
        <bgColor indexed="64"/>
      </patternFill>
    </fill>
    <fill>
      <patternFill patternType="solid">
        <fgColor rgb="FFFF0000"/>
        <bgColor indexed="64"/>
      </patternFill>
    </fill>
  </fills>
  <borders count="1">
    <border>
      <left/>
      <right/>
      <top/>
      <bottom/>
      <diagonal/>
    </border>
  </borders>
  <cellStyleXfs count="1">
    <xf numFmtId="0" fontId="0" fillId="0" borderId="0"/>
  </cellStyleXfs>
  <cellXfs count="11">
    <xf numFmtId="0" fontId="0" fillId="0" borderId="0" xfId="0"/>
    <xf numFmtId="0" fontId="0" fillId="0" borderId="0" xfId="0" quotePrefix="1"/>
    <xf numFmtId="0" fontId="0" fillId="2" borderId="0" xfId="0" applyFill="1"/>
    <xf numFmtId="0" fontId="1" fillId="0" borderId="0" xfId="0" applyFont="1" applyAlignment="1">
      <alignment horizontal="left" vertical="center"/>
    </xf>
    <xf numFmtId="164" fontId="0" fillId="2" borderId="0" xfId="0" applyNumberFormat="1" applyFill="1"/>
    <xf numFmtId="164" fontId="0" fillId="0" borderId="0" xfId="0" applyNumberFormat="1"/>
    <xf numFmtId="0" fontId="0" fillId="3" borderId="0" xfId="0" applyFill="1"/>
    <xf numFmtId="164" fontId="0" fillId="4" borderId="0" xfId="0" applyNumberFormat="1" applyFill="1"/>
    <xf numFmtId="164" fontId="0" fillId="5" borderId="0" xfId="0" applyNumberFormat="1" applyFill="1"/>
    <xf numFmtId="0" fontId="0" fillId="6" borderId="0" xfId="0" applyFill="1"/>
    <xf numFmtId="0" fontId="4" fillId="0" borderId="0" xfId="0" applyFont="1" applyAlignment="1">
      <alignment horizontal="left" vertical="center" indent="2"/>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barChart>
        <c:barDir val="col"/>
        <c:grouping val="clustered"/>
        <c:varyColors val="0"/>
        <c:ser>
          <c:idx val="0"/>
          <c:order val="0"/>
          <c:tx>
            <c:strRef>
              <c:f>Sheet1!$H$3</c:f>
              <c:strCache>
                <c:ptCount val="1"/>
                <c:pt idx="0">
                  <c:v>Mic Noise (dB re: 150 ohms)</c:v>
                </c:pt>
              </c:strCache>
            </c:strRef>
          </c:tx>
          <c:invertIfNegative val="0"/>
          <c:val>
            <c:numRef>
              <c:f>Sheet1!$H$4:$H$48</c:f>
              <c:numCache>
                <c:formatCode>0.0</c:formatCode>
                <c:ptCount val="45"/>
                <c:pt idx="0">
                  <c:v>12.120000000000005</c:v>
                </c:pt>
                <c:pt idx="1">
                  <c:v>10.120000000000005</c:v>
                </c:pt>
                <c:pt idx="2">
                  <c:v>14.120000000000005</c:v>
                </c:pt>
                <c:pt idx="3">
                  <c:v>12.620000000000005</c:v>
                </c:pt>
                <c:pt idx="4">
                  <c:v>12.120000000000005</c:v>
                </c:pt>
                <c:pt idx="5">
                  <c:v>18.120000000000005</c:v>
                </c:pt>
                <c:pt idx="6">
                  <c:v>18.120000000000005</c:v>
                </c:pt>
                <c:pt idx="7">
                  <c:v>18.120000000000005</c:v>
                </c:pt>
                <c:pt idx="8">
                  <c:v>13.620000000000005</c:v>
                </c:pt>
                <c:pt idx="9">
                  <c:v>19.120000000000005</c:v>
                </c:pt>
                <c:pt idx="10">
                  <c:v>14.120000000000005</c:v>
                </c:pt>
                <c:pt idx="11">
                  <c:v>12.620000000000005</c:v>
                </c:pt>
                <c:pt idx="12">
                  <c:v>12.120000000000005</c:v>
                </c:pt>
                <c:pt idx="13">
                  <c:v>18.120000000000005</c:v>
                </c:pt>
                <c:pt idx="14">
                  <c:v>15.120000000000005</c:v>
                </c:pt>
                <c:pt idx="15">
                  <c:v>16.120000000000005</c:v>
                </c:pt>
                <c:pt idx="16">
                  <c:v>21.120000000000005</c:v>
                </c:pt>
                <c:pt idx="17">
                  <c:v>27.72</c:v>
                </c:pt>
                <c:pt idx="18">
                  <c:v>24.120000000000005</c:v>
                </c:pt>
                <c:pt idx="19">
                  <c:v>21.120000000000005</c:v>
                </c:pt>
                <c:pt idx="20">
                  <c:v>20.120000000000005</c:v>
                </c:pt>
                <c:pt idx="21">
                  <c:v>20.120000000000005</c:v>
                </c:pt>
                <c:pt idx="22">
                  <c:v>20.120000000000005</c:v>
                </c:pt>
                <c:pt idx="23">
                  <c:v>21.120000000000005</c:v>
                </c:pt>
                <c:pt idx="24">
                  <c:v>23.120000000000005</c:v>
                </c:pt>
                <c:pt idx="25">
                  <c:v>3.1858050794869257</c:v>
                </c:pt>
                <c:pt idx="26">
                  <c:v>3.0434006883408529</c:v>
                </c:pt>
                <c:pt idx="27">
                  <c:v>2.2515882278646018</c:v>
                </c:pt>
                <c:pt idx="28">
                  <c:v>2.2515882278646018</c:v>
                </c:pt>
                <c:pt idx="29">
                  <c:v>1.2824880977840394</c:v>
                </c:pt>
                <c:pt idx="30">
                  <c:v>1.2824880977840394</c:v>
                </c:pt>
                <c:pt idx="31">
                  <c:v>2.2515882278646018</c:v>
                </c:pt>
                <c:pt idx="32">
                  <c:v>2.2515882278646018</c:v>
                </c:pt>
                <c:pt idx="33">
                  <c:v>3.3100731701040331E-2</c:v>
                </c:pt>
                <c:pt idx="34">
                  <c:v>2.5858257827340765</c:v>
                </c:pt>
                <c:pt idx="35">
                  <c:v>2.5858257827340765</c:v>
                </c:pt>
                <c:pt idx="36">
                  <c:v>24.120000000000005</c:v>
                </c:pt>
                <c:pt idx="37">
                  <c:v>24.120000000000005</c:v>
                </c:pt>
                <c:pt idx="38">
                  <c:v>3.0434006883408529</c:v>
                </c:pt>
                <c:pt idx="39">
                  <c:v>3.0434006883408529</c:v>
                </c:pt>
                <c:pt idx="40">
                  <c:v>3.0434006883408529</c:v>
                </c:pt>
                <c:pt idx="41">
                  <c:v>3.0434006883408529</c:v>
                </c:pt>
                <c:pt idx="42">
                  <c:v>3.0434006883408529</c:v>
                </c:pt>
                <c:pt idx="43">
                  <c:v>13.620000000000005</c:v>
                </c:pt>
                <c:pt idx="44">
                  <c:v>2.5858257827340765</c:v>
                </c:pt>
              </c:numCache>
            </c:numRef>
          </c:val>
        </c:ser>
        <c:dLbls>
          <c:showLegendKey val="0"/>
          <c:showVal val="0"/>
          <c:showCatName val="0"/>
          <c:showSerName val="0"/>
          <c:showPercent val="0"/>
          <c:showBubbleSize val="0"/>
        </c:dLbls>
        <c:gapWidth val="150"/>
        <c:axId val="166501760"/>
        <c:axId val="167072896"/>
      </c:barChart>
      <c:catAx>
        <c:axId val="166501760"/>
        <c:scaling>
          <c:orientation val="minMax"/>
        </c:scaling>
        <c:delete val="0"/>
        <c:axPos val="b"/>
        <c:majorTickMark val="out"/>
        <c:minorTickMark val="none"/>
        <c:tickLblPos val="low"/>
        <c:crossAx val="167072896"/>
        <c:crossesAt val="0"/>
        <c:auto val="1"/>
        <c:lblAlgn val="ctr"/>
        <c:lblOffset val="100"/>
        <c:noMultiLvlLbl val="0"/>
      </c:catAx>
      <c:valAx>
        <c:axId val="167072896"/>
        <c:scaling>
          <c:orientation val="minMax"/>
          <c:min val="-5"/>
        </c:scaling>
        <c:delete val="0"/>
        <c:axPos val="l"/>
        <c:majorGridlines/>
        <c:minorGridlines/>
        <c:numFmt formatCode="0.0" sourceLinked="1"/>
        <c:majorTickMark val="out"/>
        <c:minorTickMark val="none"/>
        <c:tickLblPos val="nextTo"/>
        <c:crossAx val="166501760"/>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809625</xdr:colOff>
      <xdr:row>54</xdr:row>
      <xdr:rowOff>71436</xdr:rowOff>
    </xdr:from>
    <xdr:to>
      <xdr:col>13</xdr:col>
      <xdr:colOff>419100</xdr:colOff>
      <xdr:row>87</xdr:row>
      <xdr:rowOff>19050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20</xdr:col>
      <xdr:colOff>0</xdr:colOff>
      <xdr:row>36</xdr:row>
      <xdr:rowOff>0</xdr:rowOff>
    </xdr:from>
    <xdr:to>
      <xdr:col>29</xdr:col>
      <xdr:colOff>46934</xdr:colOff>
      <xdr:row>46</xdr:row>
      <xdr:rowOff>142620</xdr:rowOff>
    </xdr:to>
    <xdr:pic>
      <xdr:nvPicPr>
        <xdr:cNvPr id="7" name="Picture 6"/>
        <xdr:cNvPicPr>
          <a:picLocks noChangeAspect="1"/>
        </xdr:cNvPicPr>
      </xdr:nvPicPr>
      <xdr:blipFill>
        <a:blip xmlns:r="http://schemas.openxmlformats.org/officeDocument/2006/relationships" r:embed="rId2"/>
        <a:stretch>
          <a:fillRect/>
        </a:stretch>
      </xdr:blipFill>
      <xdr:spPr>
        <a:xfrm>
          <a:off x="22879050" y="6667500"/>
          <a:ext cx="5533334" cy="20380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53"/>
  <sheetViews>
    <sheetView tabSelected="1" topLeftCell="A3" zoomScaleNormal="100" workbookViewId="0">
      <pane ySplit="600" topLeftCell="A31" activePane="bottomLeft"/>
      <selection activeCell="I4" sqref="I4"/>
      <selection pane="bottomLeft" activeCell="E54" sqref="E54"/>
    </sheetView>
  </sheetViews>
  <sheetFormatPr defaultRowHeight="15" x14ac:dyDescent="0.25"/>
  <cols>
    <col min="1" max="1" width="11" bestFit="1" customWidth="1"/>
    <col min="2" max="2" width="18.140625" bestFit="1" customWidth="1"/>
    <col min="3" max="3" width="13.5703125" customWidth="1"/>
    <col min="4" max="4" width="21.28515625" bestFit="1" customWidth="1"/>
    <col min="5" max="5" width="19.5703125" customWidth="1"/>
    <col min="6" max="6" width="22.5703125" bestFit="1" customWidth="1"/>
    <col min="7" max="7" width="22.42578125" style="5" bestFit="1" customWidth="1"/>
    <col min="8" max="8" width="28.28515625" style="5" bestFit="1" customWidth="1"/>
    <col min="9" max="9" width="35.42578125" style="5" bestFit="1" customWidth="1"/>
    <col min="10" max="10" width="24.42578125" bestFit="1" customWidth="1"/>
    <col min="11" max="11" width="17.85546875" style="5" bestFit="1" customWidth="1"/>
    <col min="12" max="12" width="16.5703125" bestFit="1" customWidth="1"/>
    <col min="13" max="13" width="18.85546875" style="5" bestFit="1" customWidth="1"/>
    <col min="14" max="14" width="13.85546875" bestFit="1" customWidth="1"/>
    <col min="15" max="15" width="21.7109375" bestFit="1" customWidth="1"/>
    <col min="17" max="17" width="21.7109375" bestFit="1" customWidth="1"/>
    <col min="18" max="18" width="18.140625" customWidth="1"/>
    <col min="21" max="21" width="9.140625" customWidth="1"/>
  </cols>
  <sheetData>
    <row r="1" spans="1:21" x14ac:dyDescent="0.25">
      <c r="A1" t="s">
        <v>61</v>
      </c>
      <c r="C1" t="s">
        <v>20</v>
      </c>
      <c r="D1" s="1" t="s">
        <v>83</v>
      </c>
      <c r="F1" t="s">
        <v>21</v>
      </c>
      <c r="G1" s="1" t="s">
        <v>8</v>
      </c>
    </row>
    <row r="2" spans="1:21" x14ac:dyDescent="0.25">
      <c r="D2" s="1" t="s">
        <v>84</v>
      </c>
      <c r="G2" s="1" t="s">
        <v>85</v>
      </c>
    </row>
    <row r="3" spans="1:21" x14ac:dyDescent="0.25">
      <c r="A3" t="s">
        <v>29</v>
      </c>
      <c r="B3" t="s">
        <v>0</v>
      </c>
      <c r="C3" t="s">
        <v>1</v>
      </c>
      <c r="D3" t="s">
        <v>2</v>
      </c>
      <c r="E3" t="s">
        <v>7</v>
      </c>
      <c r="F3" t="s">
        <v>3</v>
      </c>
      <c r="G3" s="5" t="s">
        <v>4</v>
      </c>
      <c r="H3" s="5" t="s">
        <v>88</v>
      </c>
      <c r="I3" s="5" t="s">
        <v>89</v>
      </c>
      <c r="J3" t="s">
        <v>16</v>
      </c>
      <c r="K3" s="5" t="s">
        <v>64</v>
      </c>
      <c r="L3" s="5" t="s">
        <v>63</v>
      </c>
      <c r="M3" s="5" t="s">
        <v>62</v>
      </c>
      <c r="N3" t="s">
        <v>65</v>
      </c>
    </row>
    <row r="4" spans="1:21" x14ac:dyDescent="0.25">
      <c r="A4" t="s">
        <v>30</v>
      </c>
      <c r="B4" t="s">
        <v>5</v>
      </c>
      <c r="C4" t="s">
        <v>6</v>
      </c>
      <c r="D4">
        <v>-37</v>
      </c>
      <c r="E4">
        <v>86</v>
      </c>
      <c r="F4">
        <f t="shared" ref="F4:F28" si="0">D4-E4</f>
        <v>-123</v>
      </c>
      <c r="G4" s="5">
        <f t="shared" ref="G4:G48" si="1">F4+2.22</f>
        <v>-120.78</v>
      </c>
      <c r="H4" s="5">
        <f>G4+132.9</f>
        <v>12.120000000000005</v>
      </c>
      <c r="I4" s="5">
        <f>G4-D4</f>
        <v>-83.78</v>
      </c>
      <c r="J4">
        <v>147</v>
      </c>
      <c r="K4" s="5">
        <f t="shared" ref="K4:K48" si="2">94-E4</f>
        <v>8</v>
      </c>
      <c r="L4">
        <v>139</v>
      </c>
      <c r="M4" s="5">
        <f t="shared" ref="M4:M48" si="3">L4-K4</f>
        <v>131</v>
      </c>
      <c r="N4">
        <f t="shared" ref="N4:N48" si="4">(L4-94+D4+2.22)</f>
        <v>10.220000000000001</v>
      </c>
      <c r="O4" s="1"/>
    </row>
    <row r="5" spans="1:21" x14ac:dyDescent="0.25">
      <c r="A5" t="s">
        <v>30</v>
      </c>
      <c r="B5" t="s">
        <v>9</v>
      </c>
      <c r="C5" t="s">
        <v>6</v>
      </c>
      <c r="D5">
        <v>-37</v>
      </c>
      <c r="E5">
        <v>88</v>
      </c>
      <c r="F5">
        <f t="shared" si="0"/>
        <v>-125</v>
      </c>
      <c r="G5" s="5">
        <f t="shared" si="1"/>
        <v>-122.78</v>
      </c>
      <c r="H5" s="5">
        <f t="shared" ref="H5:H48" si="5">G5+132.9</f>
        <v>10.120000000000005</v>
      </c>
      <c r="I5" s="5">
        <f t="shared" ref="I5:I48" si="6">G5-D5</f>
        <v>-85.78</v>
      </c>
      <c r="J5">
        <v>50</v>
      </c>
      <c r="K5" s="5">
        <f t="shared" si="2"/>
        <v>6</v>
      </c>
      <c r="L5">
        <v>140</v>
      </c>
      <c r="M5" s="5">
        <f t="shared" si="3"/>
        <v>134</v>
      </c>
      <c r="N5">
        <f t="shared" si="4"/>
        <v>11.22</v>
      </c>
      <c r="O5" s="1"/>
    </row>
    <row r="6" spans="1:21" x14ac:dyDescent="0.25">
      <c r="A6" t="s">
        <v>30</v>
      </c>
      <c r="B6" t="s">
        <v>10</v>
      </c>
      <c r="C6" t="s">
        <v>6</v>
      </c>
      <c r="D6">
        <v>-31</v>
      </c>
      <c r="E6">
        <v>90</v>
      </c>
      <c r="F6">
        <f t="shared" si="0"/>
        <v>-121</v>
      </c>
      <c r="G6" s="5">
        <f t="shared" si="1"/>
        <v>-118.78</v>
      </c>
      <c r="H6" s="5">
        <f t="shared" si="5"/>
        <v>14.120000000000005</v>
      </c>
      <c r="I6" s="5">
        <f t="shared" si="6"/>
        <v>-87.78</v>
      </c>
      <c r="J6">
        <v>50</v>
      </c>
      <c r="K6" s="8">
        <f t="shared" si="2"/>
        <v>4</v>
      </c>
      <c r="L6">
        <v>134</v>
      </c>
      <c r="M6" s="5">
        <f t="shared" si="3"/>
        <v>130</v>
      </c>
      <c r="N6">
        <f t="shared" si="4"/>
        <v>11.22</v>
      </c>
    </row>
    <row r="7" spans="1:21" x14ac:dyDescent="0.25">
      <c r="A7" t="s">
        <v>30</v>
      </c>
      <c r="B7" t="s">
        <v>11</v>
      </c>
      <c r="C7" t="s">
        <v>6</v>
      </c>
      <c r="D7">
        <v>-36</v>
      </c>
      <c r="E7">
        <v>86.5</v>
      </c>
      <c r="F7">
        <f t="shared" si="0"/>
        <v>-122.5</v>
      </c>
      <c r="G7" s="5">
        <f t="shared" si="1"/>
        <v>-120.28</v>
      </c>
      <c r="H7" s="5">
        <f t="shared" si="5"/>
        <v>12.620000000000005</v>
      </c>
      <c r="I7" s="5">
        <f t="shared" si="6"/>
        <v>-84.28</v>
      </c>
      <c r="J7">
        <v>50</v>
      </c>
      <c r="K7" s="5">
        <f t="shared" si="2"/>
        <v>7.5</v>
      </c>
      <c r="L7">
        <v>139</v>
      </c>
      <c r="M7" s="5">
        <f t="shared" si="3"/>
        <v>131.5</v>
      </c>
      <c r="N7">
        <f t="shared" si="4"/>
        <v>11.22</v>
      </c>
    </row>
    <row r="8" spans="1:21" x14ac:dyDescent="0.25">
      <c r="A8" t="s">
        <v>30</v>
      </c>
      <c r="B8" t="s">
        <v>15</v>
      </c>
      <c r="C8" t="s">
        <v>6</v>
      </c>
      <c r="D8">
        <v>-51</v>
      </c>
      <c r="E8">
        <v>72</v>
      </c>
      <c r="F8">
        <f t="shared" si="0"/>
        <v>-123</v>
      </c>
      <c r="G8" s="5">
        <f t="shared" si="1"/>
        <v>-120.78</v>
      </c>
      <c r="H8" s="5">
        <f t="shared" si="5"/>
        <v>12.120000000000005</v>
      </c>
      <c r="I8" s="5">
        <f t="shared" si="6"/>
        <v>-69.78</v>
      </c>
      <c r="J8">
        <v>150</v>
      </c>
      <c r="K8" s="5">
        <f t="shared" si="2"/>
        <v>22</v>
      </c>
      <c r="L8">
        <v>152</v>
      </c>
      <c r="M8" s="5">
        <f t="shared" si="3"/>
        <v>130</v>
      </c>
      <c r="N8">
        <f t="shared" si="4"/>
        <v>9.2200000000000006</v>
      </c>
    </row>
    <row r="9" spans="1:21" x14ac:dyDescent="0.25">
      <c r="A9" t="s">
        <v>30</v>
      </c>
      <c r="B9" t="s">
        <v>17</v>
      </c>
      <c r="C9" t="s">
        <v>6</v>
      </c>
      <c r="D9">
        <v>-36</v>
      </c>
      <c r="E9">
        <v>81</v>
      </c>
      <c r="F9">
        <f t="shared" si="0"/>
        <v>-117</v>
      </c>
      <c r="G9" s="5">
        <f t="shared" si="1"/>
        <v>-114.78</v>
      </c>
      <c r="H9" s="5">
        <f t="shared" si="5"/>
        <v>18.120000000000005</v>
      </c>
      <c r="I9" s="5">
        <f t="shared" si="6"/>
        <v>-78.78</v>
      </c>
      <c r="J9">
        <v>150</v>
      </c>
      <c r="K9" s="5">
        <f t="shared" si="2"/>
        <v>13</v>
      </c>
      <c r="L9">
        <v>139</v>
      </c>
      <c r="M9" s="5">
        <f t="shared" si="3"/>
        <v>126</v>
      </c>
      <c r="N9">
        <f t="shared" si="4"/>
        <v>11.22</v>
      </c>
    </row>
    <row r="10" spans="1:21" x14ac:dyDescent="0.25">
      <c r="A10" t="s">
        <v>30</v>
      </c>
      <c r="B10" t="s">
        <v>18</v>
      </c>
      <c r="C10" t="s">
        <v>6</v>
      </c>
      <c r="D10">
        <v>-37</v>
      </c>
      <c r="E10">
        <v>80</v>
      </c>
      <c r="F10">
        <f t="shared" si="0"/>
        <v>-117</v>
      </c>
      <c r="G10" s="5">
        <f t="shared" si="1"/>
        <v>-114.78</v>
      </c>
      <c r="H10" s="5">
        <f t="shared" si="5"/>
        <v>18.120000000000005</v>
      </c>
      <c r="I10" s="5">
        <f t="shared" si="6"/>
        <v>-77.78</v>
      </c>
      <c r="J10">
        <v>150</v>
      </c>
      <c r="K10" s="5">
        <f t="shared" si="2"/>
        <v>14</v>
      </c>
      <c r="L10">
        <v>139</v>
      </c>
      <c r="M10" s="5">
        <f t="shared" si="3"/>
        <v>125</v>
      </c>
      <c r="N10">
        <f t="shared" si="4"/>
        <v>10.220000000000001</v>
      </c>
    </row>
    <row r="11" spans="1:21" x14ac:dyDescent="0.25">
      <c r="A11" t="s">
        <v>30</v>
      </c>
      <c r="B11" t="s">
        <v>19</v>
      </c>
      <c r="C11" t="s">
        <v>6</v>
      </c>
      <c r="D11">
        <v>-37</v>
      </c>
      <c r="E11">
        <v>80</v>
      </c>
      <c r="F11">
        <f t="shared" si="0"/>
        <v>-117</v>
      </c>
      <c r="G11" s="5">
        <f t="shared" si="1"/>
        <v>-114.78</v>
      </c>
      <c r="H11" s="5">
        <f t="shared" si="5"/>
        <v>18.120000000000005</v>
      </c>
      <c r="I11" s="5">
        <f t="shared" si="6"/>
        <v>-77.78</v>
      </c>
      <c r="J11">
        <v>150</v>
      </c>
      <c r="K11" s="5">
        <f t="shared" si="2"/>
        <v>14</v>
      </c>
      <c r="L11">
        <v>139</v>
      </c>
      <c r="M11" s="5">
        <f t="shared" si="3"/>
        <v>125</v>
      </c>
      <c r="N11">
        <f t="shared" si="4"/>
        <v>10.220000000000001</v>
      </c>
    </row>
    <row r="12" spans="1:21" x14ac:dyDescent="0.25">
      <c r="A12" t="s">
        <v>30</v>
      </c>
      <c r="B12" t="s">
        <v>22</v>
      </c>
      <c r="C12" t="s">
        <v>6</v>
      </c>
      <c r="D12">
        <v>-37</v>
      </c>
      <c r="E12">
        <v>84.5</v>
      </c>
      <c r="F12">
        <f t="shared" si="0"/>
        <v>-121.5</v>
      </c>
      <c r="G12" s="5">
        <f t="shared" si="1"/>
        <v>-119.28</v>
      </c>
      <c r="H12" s="5">
        <f t="shared" si="5"/>
        <v>13.620000000000005</v>
      </c>
      <c r="I12" s="5">
        <f t="shared" si="6"/>
        <v>-82.28</v>
      </c>
      <c r="J12">
        <v>140</v>
      </c>
      <c r="K12" s="5">
        <f t="shared" si="2"/>
        <v>9.5</v>
      </c>
      <c r="L12">
        <v>138</v>
      </c>
      <c r="M12" s="5">
        <f t="shared" si="3"/>
        <v>128.5</v>
      </c>
      <c r="N12">
        <f t="shared" si="4"/>
        <v>9.2200000000000006</v>
      </c>
    </row>
    <row r="13" spans="1:21" x14ac:dyDescent="0.25">
      <c r="A13" t="s">
        <v>30</v>
      </c>
      <c r="B13" t="s">
        <v>26</v>
      </c>
      <c r="C13" t="s">
        <v>6</v>
      </c>
      <c r="D13">
        <v>-41</v>
      </c>
      <c r="E13">
        <v>75</v>
      </c>
      <c r="F13">
        <f t="shared" si="0"/>
        <v>-116</v>
      </c>
      <c r="G13" s="5">
        <f t="shared" si="1"/>
        <v>-113.78</v>
      </c>
      <c r="H13" s="5">
        <f t="shared" si="5"/>
        <v>19.120000000000005</v>
      </c>
      <c r="I13" s="5">
        <f t="shared" si="6"/>
        <v>-72.78</v>
      </c>
      <c r="J13">
        <v>150</v>
      </c>
      <c r="K13" s="5">
        <f t="shared" si="2"/>
        <v>19</v>
      </c>
      <c r="L13">
        <v>144</v>
      </c>
      <c r="M13" s="5">
        <f t="shared" si="3"/>
        <v>125</v>
      </c>
      <c r="N13">
        <f t="shared" si="4"/>
        <v>11.22</v>
      </c>
    </row>
    <row r="14" spans="1:21" x14ac:dyDescent="0.25">
      <c r="A14" t="s">
        <v>30</v>
      </c>
      <c r="B14" t="s">
        <v>27</v>
      </c>
      <c r="C14" t="s">
        <v>6</v>
      </c>
      <c r="D14">
        <v>-50</v>
      </c>
      <c r="E14">
        <v>71</v>
      </c>
      <c r="F14">
        <f t="shared" si="0"/>
        <v>-121</v>
      </c>
      <c r="G14" s="5">
        <f t="shared" si="1"/>
        <v>-118.78</v>
      </c>
      <c r="H14" s="5">
        <f t="shared" si="5"/>
        <v>14.120000000000005</v>
      </c>
      <c r="I14" s="5">
        <f t="shared" si="6"/>
        <v>-68.78</v>
      </c>
      <c r="J14">
        <v>150</v>
      </c>
      <c r="K14" s="5">
        <f t="shared" si="2"/>
        <v>23</v>
      </c>
      <c r="L14">
        <v>147</v>
      </c>
      <c r="M14" s="5">
        <f t="shared" si="3"/>
        <v>124</v>
      </c>
      <c r="N14">
        <f t="shared" si="4"/>
        <v>5.2200000000000006</v>
      </c>
    </row>
    <row r="15" spans="1:21" x14ac:dyDescent="0.25">
      <c r="A15" t="s">
        <v>30</v>
      </c>
      <c r="B15" t="s">
        <v>28</v>
      </c>
      <c r="C15" t="s">
        <v>6</v>
      </c>
      <c r="D15">
        <v>-52.5</v>
      </c>
      <c r="E15">
        <v>70</v>
      </c>
      <c r="F15">
        <f t="shared" si="0"/>
        <v>-122.5</v>
      </c>
      <c r="G15" s="5">
        <f t="shared" si="1"/>
        <v>-120.28</v>
      </c>
      <c r="H15" s="5">
        <f t="shared" si="5"/>
        <v>12.620000000000005</v>
      </c>
      <c r="I15" s="5">
        <f t="shared" si="6"/>
        <v>-67.78</v>
      </c>
      <c r="J15">
        <v>100</v>
      </c>
      <c r="K15" s="5">
        <f t="shared" si="2"/>
        <v>24</v>
      </c>
      <c r="L15">
        <v>140.5</v>
      </c>
      <c r="M15" s="5">
        <f t="shared" si="3"/>
        <v>116.5</v>
      </c>
      <c r="N15">
        <f t="shared" si="4"/>
        <v>-3.78</v>
      </c>
      <c r="U15" s="3" t="s">
        <v>66</v>
      </c>
    </row>
    <row r="16" spans="1:21" x14ac:dyDescent="0.25">
      <c r="A16" t="s">
        <v>30</v>
      </c>
      <c r="B16" t="s">
        <v>74</v>
      </c>
      <c r="C16" t="s">
        <v>6</v>
      </c>
      <c r="D16">
        <v>-45</v>
      </c>
      <c r="E16">
        <v>78</v>
      </c>
      <c r="F16">
        <f t="shared" si="0"/>
        <v>-123</v>
      </c>
      <c r="G16" s="5">
        <f t="shared" si="1"/>
        <v>-120.78</v>
      </c>
      <c r="H16" s="5">
        <f t="shared" si="5"/>
        <v>12.120000000000005</v>
      </c>
      <c r="I16" s="5">
        <f t="shared" si="6"/>
        <v>-75.78</v>
      </c>
      <c r="J16">
        <v>85</v>
      </c>
      <c r="K16" s="5">
        <f t="shared" si="2"/>
        <v>16</v>
      </c>
      <c r="L16">
        <v>136</v>
      </c>
      <c r="M16" s="5">
        <f t="shared" si="3"/>
        <v>120</v>
      </c>
      <c r="N16">
        <f t="shared" si="4"/>
        <v>-0.7799999999999998</v>
      </c>
      <c r="U16" s="3" t="s">
        <v>67</v>
      </c>
    </row>
    <row r="17" spans="1:21" x14ac:dyDescent="0.25">
      <c r="A17" t="s">
        <v>31</v>
      </c>
      <c r="B17" t="s">
        <v>40</v>
      </c>
      <c r="C17" t="s">
        <v>6</v>
      </c>
      <c r="D17">
        <v>-42</v>
      </c>
      <c r="E17">
        <v>75</v>
      </c>
      <c r="F17">
        <f t="shared" si="0"/>
        <v>-117</v>
      </c>
      <c r="G17" s="5">
        <f t="shared" si="1"/>
        <v>-114.78</v>
      </c>
      <c r="H17" s="5">
        <f t="shared" si="5"/>
        <v>18.120000000000005</v>
      </c>
      <c r="I17" s="5">
        <f t="shared" si="6"/>
        <v>-72.78</v>
      </c>
      <c r="J17">
        <v>150</v>
      </c>
      <c r="K17" s="5">
        <f t="shared" si="2"/>
        <v>19</v>
      </c>
      <c r="L17">
        <v>147</v>
      </c>
      <c r="M17" s="5">
        <f t="shared" si="3"/>
        <v>128</v>
      </c>
      <c r="N17">
        <f t="shared" si="4"/>
        <v>13.22</v>
      </c>
      <c r="U17" s="3" t="s">
        <v>68</v>
      </c>
    </row>
    <row r="18" spans="1:21" x14ac:dyDescent="0.25">
      <c r="A18" t="s">
        <v>31</v>
      </c>
      <c r="B18" t="s">
        <v>41</v>
      </c>
      <c r="C18" t="s">
        <v>6</v>
      </c>
      <c r="D18">
        <v>-40</v>
      </c>
      <c r="E18">
        <v>80</v>
      </c>
      <c r="F18">
        <f t="shared" si="0"/>
        <v>-120</v>
      </c>
      <c r="G18" s="5">
        <f t="shared" si="1"/>
        <v>-117.78</v>
      </c>
      <c r="H18" s="5">
        <f t="shared" si="5"/>
        <v>15.120000000000005</v>
      </c>
      <c r="I18" s="5">
        <f t="shared" si="6"/>
        <v>-77.78</v>
      </c>
      <c r="J18">
        <v>150</v>
      </c>
      <c r="K18" s="5">
        <f t="shared" si="2"/>
        <v>14</v>
      </c>
      <c r="L18">
        <v>147</v>
      </c>
      <c r="M18" s="5">
        <f t="shared" si="3"/>
        <v>133</v>
      </c>
      <c r="N18">
        <f t="shared" si="4"/>
        <v>15.22</v>
      </c>
      <c r="U18" s="3" t="s">
        <v>69</v>
      </c>
    </row>
    <row r="19" spans="1:21" x14ac:dyDescent="0.25">
      <c r="A19" t="s">
        <v>31</v>
      </c>
      <c r="B19" t="s">
        <v>44</v>
      </c>
      <c r="C19" t="s">
        <v>6</v>
      </c>
      <c r="D19">
        <v>-48</v>
      </c>
      <c r="E19">
        <v>71</v>
      </c>
      <c r="F19">
        <f t="shared" si="0"/>
        <v>-119</v>
      </c>
      <c r="G19" s="5">
        <f t="shared" si="1"/>
        <v>-116.78</v>
      </c>
      <c r="H19" s="5">
        <f t="shared" si="5"/>
        <v>16.120000000000005</v>
      </c>
      <c r="I19" s="5">
        <f t="shared" si="6"/>
        <v>-68.78</v>
      </c>
      <c r="J19">
        <v>100</v>
      </c>
      <c r="K19" s="5">
        <f t="shared" si="2"/>
        <v>23</v>
      </c>
      <c r="L19">
        <v>136</v>
      </c>
      <c r="M19" s="5">
        <f t="shared" si="3"/>
        <v>113</v>
      </c>
      <c r="N19">
        <f t="shared" si="4"/>
        <v>-3.78</v>
      </c>
      <c r="U19" s="3" t="s">
        <v>70</v>
      </c>
    </row>
    <row r="20" spans="1:21" x14ac:dyDescent="0.25">
      <c r="A20" t="s">
        <v>31</v>
      </c>
      <c r="B20" t="s">
        <v>45</v>
      </c>
      <c r="C20" t="s">
        <v>6</v>
      </c>
      <c r="D20">
        <v>-44</v>
      </c>
      <c r="E20">
        <v>70</v>
      </c>
      <c r="F20">
        <f t="shared" si="0"/>
        <v>-114</v>
      </c>
      <c r="G20" s="5">
        <f t="shared" si="1"/>
        <v>-111.78</v>
      </c>
      <c r="H20" s="5">
        <f t="shared" si="5"/>
        <v>21.120000000000005</v>
      </c>
      <c r="I20" s="5">
        <f t="shared" si="6"/>
        <v>-67.78</v>
      </c>
      <c r="J20">
        <v>250</v>
      </c>
      <c r="K20" s="5">
        <f t="shared" si="2"/>
        <v>24</v>
      </c>
      <c r="L20">
        <v>137</v>
      </c>
      <c r="M20" s="5">
        <f t="shared" si="3"/>
        <v>113</v>
      </c>
      <c r="N20">
        <f t="shared" si="4"/>
        <v>1.2200000000000002</v>
      </c>
      <c r="U20" s="3"/>
    </row>
    <row r="21" spans="1:21" x14ac:dyDescent="0.25">
      <c r="A21" t="s">
        <v>53</v>
      </c>
      <c r="B21" t="s">
        <v>57</v>
      </c>
      <c r="C21" t="s">
        <v>6</v>
      </c>
      <c r="D21">
        <v>-32.4</v>
      </c>
      <c r="E21">
        <v>75</v>
      </c>
      <c r="F21">
        <f t="shared" si="0"/>
        <v>-107.4</v>
      </c>
      <c r="G21" s="5">
        <f t="shared" si="1"/>
        <v>-105.18</v>
      </c>
      <c r="H21" s="5">
        <f t="shared" si="5"/>
        <v>27.72</v>
      </c>
      <c r="I21" s="5">
        <f t="shared" si="6"/>
        <v>-72.78</v>
      </c>
      <c r="J21">
        <v>250</v>
      </c>
      <c r="K21" s="5">
        <f t="shared" si="2"/>
        <v>19</v>
      </c>
      <c r="L21">
        <v>138</v>
      </c>
      <c r="M21" s="5">
        <f t="shared" si="3"/>
        <v>119</v>
      </c>
      <c r="N21">
        <f t="shared" si="4"/>
        <v>13.820000000000002</v>
      </c>
      <c r="U21" s="3" t="s">
        <v>71</v>
      </c>
    </row>
    <row r="22" spans="1:21" x14ac:dyDescent="0.25">
      <c r="A22" t="s">
        <v>53</v>
      </c>
      <c r="B22" t="s">
        <v>58</v>
      </c>
      <c r="C22" t="s">
        <v>6</v>
      </c>
      <c r="D22">
        <v>-31</v>
      </c>
      <c r="E22">
        <v>80</v>
      </c>
      <c r="F22">
        <f t="shared" si="0"/>
        <v>-111</v>
      </c>
      <c r="G22" s="5">
        <f t="shared" si="1"/>
        <v>-108.78</v>
      </c>
      <c r="H22" s="5">
        <f t="shared" si="5"/>
        <v>24.120000000000005</v>
      </c>
      <c r="I22" s="5">
        <f t="shared" si="6"/>
        <v>-77.78</v>
      </c>
      <c r="J22">
        <v>200</v>
      </c>
      <c r="K22" s="5">
        <f t="shared" si="2"/>
        <v>14</v>
      </c>
      <c r="L22">
        <v>135</v>
      </c>
      <c r="M22" s="5">
        <f t="shared" si="3"/>
        <v>121</v>
      </c>
      <c r="N22">
        <f t="shared" si="4"/>
        <v>12.22</v>
      </c>
      <c r="U22" s="3" t="s">
        <v>72</v>
      </c>
    </row>
    <row r="23" spans="1:21" x14ac:dyDescent="0.25">
      <c r="A23" t="s">
        <v>53</v>
      </c>
      <c r="B23" t="s">
        <v>59</v>
      </c>
      <c r="C23" t="s">
        <v>6</v>
      </c>
      <c r="D23">
        <v>-35</v>
      </c>
      <c r="E23">
        <v>79</v>
      </c>
      <c r="F23">
        <f t="shared" si="0"/>
        <v>-114</v>
      </c>
      <c r="G23" s="5">
        <f t="shared" si="1"/>
        <v>-111.78</v>
      </c>
      <c r="H23" s="5">
        <f t="shared" si="5"/>
        <v>21.120000000000005</v>
      </c>
      <c r="I23" s="5">
        <f t="shared" si="6"/>
        <v>-76.78</v>
      </c>
      <c r="J23">
        <v>120</v>
      </c>
      <c r="K23" s="5">
        <f t="shared" si="2"/>
        <v>15</v>
      </c>
      <c r="L23">
        <v>138</v>
      </c>
      <c r="M23" s="5">
        <f t="shared" si="3"/>
        <v>123</v>
      </c>
      <c r="N23">
        <f t="shared" si="4"/>
        <v>11.22</v>
      </c>
      <c r="U23" s="3" t="s">
        <v>73</v>
      </c>
    </row>
    <row r="24" spans="1:21" x14ac:dyDescent="0.25">
      <c r="A24" t="s">
        <v>53</v>
      </c>
      <c r="B24" t="s">
        <v>60</v>
      </c>
      <c r="C24" t="s">
        <v>6</v>
      </c>
      <c r="D24">
        <v>-40</v>
      </c>
      <c r="E24">
        <v>75</v>
      </c>
      <c r="F24">
        <f t="shared" si="0"/>
        <v>-115</v>
      </c>
      <c r="G24" s="5">
        <f t="shared" si="1"/>
        <v>-112.78</v>
      </c>
      <c r="H24" s="5">
        <f t="shared" si="5"/>
        <v>20.120000000000005</v>
      </c>
      <c r="I24" s="5">
        <f t="shared" si="6"/>
        <v>-72.78</v>
      </c>
      <c r="J24">
        <v>120</v>
      </c>
      <c r="K24" s="5">
        <f t="shared" si="2"/>
        <v>19</v>
      </c>
      <c r="L24">
        <v>133</v>
      </c>
      <c r="M24" s="5">
        <f t="shared" si="3"/>
        <v>114</v>
      </c>
      <c r="N24">
        <f t="shared" si="4"/>
        <v>1.2200000000000002</v>
      </c>
      <c r="U24" s="3"/>
    </row>
    <row r="25" spans="1:21" x14ac:dyDescent="0.25">
      <c r="A25" t="s">
        <v>46</v>
      </c>
      <c r="B25" t="s">
        <v>47</v>
      </c>
      <c r="C25" t="s">
        <v>87</v>
      </c>
      <c r="D25">
        <v>-34</v>
      </c>
      <c r="E25">
        <v>81</v>
      </c>
      <c r="F25">
        <f t="shared" si="0"/>
        <v>-115</v>
      </c>
      <c r="G25" s="5">
        <f t="shared" si="1"/>
        <v>-112.78</v>
      </c>
      <c r="H25" s="5">
        <f t="shared" si="5"/>
        <v>20.120000000000005</v>
      </c>
      <c r="I25" s="5">
        <f t="shared" si="6"/>
        <v>-78.78</v>
      </c>
      <c r="J25">
        <v>25</v>
      </c>
      <c r="K25" s="5">
        <f t="shared" si="2"/>
        <v>13</v>
      </c>
      <c r="L25">
        <v>142</v>
      </c>
      <c r="M25" s="5">
        <f t="shared" si="3"/>
        <v>129</v>
      </c>
      <c r="N25">
        <f t="shared" si="4"/>
        <v>16.22</v>
      </c>
      <c r="U25" s="3"/>
    </row>
    <row r="26" spans="1:21" x14ac:dyDescent="0.25">
      <c r="A26" t="s">
        <v>46</v>
      </c>
      <c r="B26" t="s">
        <v>48</v>
      </c>
      <c r="C26" t="s">
        <v>87</v>
      </c>
      <c r="D26">
        <v>-34</v>
      </c>
      <c r="E26">
        <v>81</v>
      </c>
      <c r="F26">
        <f t="shared" si="0"/>
        <v>-115</v>
      </c>
      <c r="G26" s="5">
        <f t="shared" si="1"/>
        <v>-112.78</v>
      </c>
      <c r="H26" s="5">
        <f t="shared" si="5"/>
        <v>20.120000000000005</v>
      </c>
      <c r="I26" s="5">
        <f t="shared" si="6"/>
        <v>-78.78</v>
      </c>
      <c r="J26">
        <v>25</v>
      </c>
      <c r="K26" s="5">
        <f t="shared" si="2"/>
        <v>13</v>
      </c>
      <c r="L26">
        <v>142</v>
      </c>
      <c r="M26" s="5">
        <f t="shared" si="3"/>
        <v>129</v>
      </c>
      <c r="N26">
        <f t="shared" si="4"/>
        <v>16.22</v>
      </c>
    </row>
    <row r="27" spans="1:21" x14ac:dyDescent="0.25">
      <c r="A27" t="s">
        <v>46</v>
      </c>
      <c r="B27" t="s">
        <v>49</v>
      </c>
      <c r="C27" t="s">
        <v>87</v>
      </c>
      <c r="D27">
        <v>-30</v>
      </c>
      <c r="E27">
        <v>84</v>
      </c>
      <c r="F27">
        <f t="shared" si="0"/>
        <v>-114</v>
      </c>
      <c r="G27" s="5">
        <f t="shared" si="1"/>
        <v>-111.78</v>
      </c>
      <c r="H27" s="5">
        <f t="shared" si="5"/>
        <v>21.120000000000005</v>
      </c>
      <c r="I27" s="5">
        <f t="shared" si="6"/>
        <v>-81.78</v>
      </c>
      <c r="J27">
        <v>25</v>
      </c>
      <c r="K27" s="5">
        <f t="shared" si="2"/>
        <v>10</v>
      </c>
      <c r="L27">
        <v>138</v>
      </c>
      <c r="M27" s="5">
        <f t="shared" si="3"/>
        <v>128</v>
      </c>
      <c r="N27">
        <f t="shared" si="4"/>
        <v>16.22</v>
      </c>
    </row>
    <row r="28" spans="1:21" x14ac:dyDescent="0.25">
      <c r="A28" t="s">
        <v>46</v>
      </c>
      <c r="B28" t="s">
        <v>50</v>
      </c>
      <c r="C28" t="s">
        <v>87</v>
      </c>
      <c r="D28">
        <v>-28</v>
      </c>
      <c r="E28">
        <v>84</v>
      </c>
      <c r="F28">
        <f t="shared" si="0"/>
        <v>-112</v>
      </c>
      <c r="G28" s="5">
        <f t="shared" si="1"/>
        <v>-109.78</v>
      </c>
      <c r="H28" s="5">
        <f t="shared" si="5"/>
        <v>23.120000000000005</v>
      </c>
      <c r="I28" s="5">
        <f t="shared" si="6"/>
        <v>-81.78</v>
      </c>
      <c r="J28">
        <v>150</v>
      </c>
      <c r="K28" s="5">
        <f t="shared" si="2"/>
        <v>10</v>
      </c>
      <c r="L28">
        <v>136</v>
      </c>
      <c r="M28" s="5">
        <f t="shared" si="3"/>
        <v>126</v>
      </c>
      <c r="N28">
        <f t="shared" si="4"/>
        <v>16.22</v>
      </c>
    </row>
    <row r="29" spans="1:21" x14ac:dyDescent="0.25">
      <c r="A29" t="s">
        <v>30</v>
      </c>
      <c r="B29" t="s">
        <v>23</v>
      </c>
      <c r="C29" t="s">
        <v>24</v>
      </c>
      <c r="D29">
        <v>-56</v>
      </c>
      <c r="E29" s="4">
        <f t="shared" ref="E29:E39" si="7">D29-F29</f>
        <v>75.934194920513079</v>
      </c>
      <c r="F29" s="4">
        <f>20*LOG10((0.00000000407*SQRT(J29*0.001))*SQRT(20000))-2.05</f>
        <v>-131.93419492051308</v>
      </c>
      <c r="G29" s="5">
        <f t="shared" si="1"/>
        <v>-129.71419492051308</v>
      </c>
      <c r="H29" s="5">
        <f t="shared" si="5"/>
        <v>3.1858050794869257</v>
      </c>
      <c r="I29" s="5">
        <f t="shared" si="6"/>
        <v>-73.71419492051308</v>
      </c>
      <c r="J29">
        <v>310</v>
      </c>
      <c r="K29" s="5">
        <f t="shared" si="2"/>
        <v>18.065805079486921</v>
      </c>
      <c r="L29" s="6">
        <v>150</v>
      </c>
      <c r="M29" s="5">
        <f t="shared" si="3"/>
        <v>131.93419492051308</v>
      </c>
      <c r="N29">
        <f t="shared" si="4"/>
        <v>2.2200000000000002</v>
      </c>
      <c r="O29" t="s">
        <v>86</v>
      </c>
    </row>
    <row r="30" spans="1:21" x14ac:dyDescent="0.25">
      <c r="A30" t="s">
        <v>30</v>
      </c>
      <c r="B30" t="s">
        <v>25</v>
      </c>
      <c r="C30" t="s">
        <v>24</v>
      </c>
      <c r="D30">
        <v>-54.5</v>
      </c>
      <c r="E30" s="4">
        <f t="shared" si="7"/>
        <v>77.576599311659152</v>
      </c>
      <c r="F30" s="4">
        <f t="shared" ref="F30:F39" si="8">20*LOG10((0.00000000407*SQRT(J30*0.001))*SQRT(20000))-2.05</f>
        <v>-132.07659931165915</v>
      </c>
      <c r="G30" s="5">
        <f t="shared" si="1"/>
        <v>-129.85659931165915</v>
      </c>
      <c r="H30" s="5">
        <f t="shared" si="5"/>
        <v>3.0434006883408529</v>
      </c>
      <c r="I30" s="5">
        <f t="shared" si="6"/>
        <v>-75.356599311659153</v>
      </c>
      <c r="J30">
        <v>300</v>
      </c>
      <c r="K30" s="5">
        <f t="shared" si="2"/>
        <v>16.423400688340848</v>
      </c>
      <c r="L30" s="6">
        <v>150</v>
      </c>
      <c r="M30" s="5">
        <f t="shared" si="3"/>
        <v>133.57659931165915</v>
      </c>
      <c r="N30">
        <f t="shared" si="4"/>
        <v>3.72</v>
      </c>
      <c r="O30" t="s">
        <v>79</v>
      </c>
    </row>
    <row r="31" spans="1:21" x14ac:dyDescent="0.25">
      <c r="A31" t="s">
        <v>31</v>
      </c>
      <c r="B31" t="s">
        <v>42</v>
      </c>
      <c r="C31" t="s">
        <v>24</v>
      </c>
      <c r="D31">
        <v>-55</v>
      </c>
      <c r="E31" s="4">
        <f t="shared" si="7"/>
        <v>77.868411772135403</v>
      </c>
      <c r="F31" s="4">
        <f t="shared" si="8"/>
        <v>-132.8684117721354</v>
      </c>
      <c r="G31" s="5">
        <f t="shared" si="1"/>
        <v>-130.6484117721354</v>
      </c>
      <c r="H31" s="5">
        <f t="shared" si="5"/>
        <v>2.2515882278646018</v>
      </c>
      <c r="I31" s="5">
        <f t="shared" si="6"/>
        <v>-75.648411772135404</v>
      </c>
      <c r="J31">
        <v>250</v>
      </c>
      <c r="K31" s="5">
        <f t="shared" si="2"/>
        <v>16.131588227864597</v>
      </c>
      <c r="L31" s="6">
        <v>150</v>
      </c>
      <c r="M31" s="5">
        <f t="shared" si="3"/>
        <v>133.8684117721354</v>
      </c>
      <c r="N31">
        <f t="shared" si="4"/>
        <v>3.22</v>
      </c>
      <c r="O31" t="s">
        <v>80</v>
      </c>
    </row>
    <row r="32" spans="1:21" x14ac:dyDescent="0.25">
      <c r="A32" t="s">
        <v>31</v>
      </c>
      <c r="B32" t="s">
        <v>43</v>
      </c>
      <c r="C32" t="s">
        <v>24</v>
      </c>
      <c r="D32">
        <v>-55</v>
      </c>
      <c r="E32" s="4">
        <f t="shared" si="7"/>
        <v>77.868411772135403</v>
      </c>
      <c r="F32" s="4">
        <f t="shared" si="8"/>
        <v>-132.8684117721354</v>
      </c>
      <c r="G32" s="5">
        <f t="shared" si="1"/>
        <v>-130.6484117721354</v>
      </c>
      <c r="H32" s="5">
        <f t="shared" si="5"/>
        <v>2.2515882278646018</v>
      </c>
      <c r="I32" s="5">
        <f t="shared" si="6"/>
        <v>-75.648411772135404</v>
      </c>
      <c r="J32">
        <v>250</v>
      </c>
      <c r="K32" s="5">
        <f t="shared" si="2"/>
        <v>16.131588227864597</v>
      </c>
      <c r="L32" s="6">
        <v>150</v>
      </c>
      <c r="M32" s="5">
        <f t="shared" si="3"/>
        <v>133.8684117721354</v>
      </c>
      <c r="N32">
        <f t="shared" si="4"/>
        <v>3.22</v>
      </c>
      <c r="O32" t="s">
        <v>80</v>
      </c>
    </row>
    <row r="33" spans="1:21" x14ac:dyDescent="0.25">
      <c r="A33" t="s">
        <v>46</v>
      </c>
      <c r="B33" t="s">
        <v>51</v>
      </c>
      <c r="C33" t="s">
        <v>24</v>
      </c>
      <c r="D33">
        <v>-55</v>
      </c>
      <c r="E33" s="4">
        <f t="shared" si="7"/>
        <v>78.837511902215965</v>
      </c>
      <c r="F33" s="4">
        <f t="shared" si="8"/>
        <v>-133.83751190221597</v>
      </c>
      <c r="G33" s="5">
        <f t="shared" si="1"/>
        <v>-131.61751190221597</v>
      </c>
      <c r="H33" s="5">
        <f t="shared" si="5"/>
        <v>1.2824880977840394</v>
      </c>
      <c r="I33" s="5">
        <f t="shared" si="6"/>
        <v>-76.617511902215966</v>
      </c>
      <c r="J33">
        <v>200</v>
      </c>
      <c r="K33" s="5">
        <f t="shared" si="2"/>
        <v>15.162488097784035</v>
      </c>
      <c r="L33" s="6">
        <v>150</v>
      </c>
      <c r="M33" s="5">
        <f t="shared" si="3"/>
        <v>134.83751190221597</v>
      </c>
      <c r="N33">
        <f t="shared" si="4"/>
        <v>3.22</v>
      </c>
      <c r="O33" t="s">
        <v>81</v>
      </c>
    </row>
    <row r="34" spans="1:21" x14ac:dyDescent="0.25">
      <c r="A34" t="s">
        <v>46</v>
      </c>
      <c r="B34" t="s">
        <v>52</v>
      </c>
      <c r="C34" t="s">
        <v>24</v>
      </c>
      <c r="D34">
        <v>-54</v>
      </c>
      <c r="E34" s="4">
        <f t="shared" si="7"/>
        <v>79.837511902215965</v>
      </c>
      <c r="F34" s="4">
        <f t="shared" si="8"/>
        <v>-133.83751190221597</v>
      </c>
      <c r="G34" s="5">
        <f t="shared" si="1"/>
        <v>-131.61751190221597</v>
      </c>
      <c r="H34" s="5">
        <f t="shared" si="5"/>
        <v>1.2824880977840394</v>
      </c>
      <c r="I34" s="5">
        <f t="shared" si="6"/>
        <v>-77.617511902215966</v>
      </c>
      <c r="J34">
        <v>200</v>
      </c>
      <c r="K34" s="5">
        <f t="shared" si="2"/>
        <v>14.162488097784035</v>
      </c>
      <c r="L34" s="6">
        <v>150</v>
      </c>
      <c r="M34" s="5">
        <f t="shared" si="3"/>
        <v>135.83751190221597</v>
      </c>
      <c r="N34">
        <f t="shared" si="4"/>
        <v>4.2200000000000006</v>
      </c>
      <c r="O34" t="s">
        <v>81</v>
      </c>
    </row>
    <row r="35" spans="1:21" x14ac:dyDescent="0.25">
      <c r="A35" t="s">
        <v>53</v>
      </c>
      <c r="B35" t="s">
        <v>54</v>
      </c>
      <c r="C35" t="s">
        <v>24</v>
      </c>
      <c r="D35">
        <v>-55.4</v>
      </c>
      <c r="E35" s="4">
        <f t="shared" si="7"/>
        <v>77.468411772135397</v>
      </c>
      <c r="F35" s="4">
        <f t="shared" si="8"/>
        <v>-132.8684117721354</v>
      </c>
      <c r="G35" s="5">
        <f t="shared" si="1"/>
        <v>-130.6484117721354</v>
      </c>
      <c r="H35" s="5">
        <f t="shared" si="5"/>
        <v>2.2515882278646018</v>
      </c>
      <c r="I35" s="5">
        <f t="shared" si="6"/>
        <v>-75.248411772135398</v>
      </c>
      <c r="J35">
        <v>250</v>
      </c>
      <c r="K35" s="5">
        <f t="shared" si="2"/>
        <v>16.531588227864603</v>
      </c>
      <c r="L35" s="6">
        <v>150</v>
      </c>
      <c r="M35" s="5">
        <f t="shared" si="3"/>
        <v>133.4684117721354</v>
      </c>
      <c r="N35">
        <f t="shared" si="4"/>
        <v>2.8200000000000016</v>
      </c>
      <c r="O35" t="s">
        <v>80</v>
      </c>
    </row>
    <row r="36" spans="1:21" x14ac:dyDescent="0.25">
      <c r="A36" t="s">
        <v>53</v>
      </c>
      <c r="B36" t="s">
        <v>55</v>
      </c>
      <c r="C36" t="s">
        <v>24</v>
      </c>
      <c r="D36">
        <v>-55.4</v>
      </c>
      <c r="E36" s="4">
        <f t="shared" si="7"/>
        <v>77.468411772135397</v>
      </c>
      <c r="F36" s="4">
        <f t="shared" si="8"/>
        <v>-132.8684117721354</v>
      </c>
      <c r="G36" s="5">
        <f t="shared" si="1"/>
        <v>-130.6484117721354</v>
      </c>
      <c r="H36" s="5">
        <f t="shared" si="5"/>
        <v>2.2515882278646018</v>
      </c>
      <c r="I36" s="5">
        <f t="shared" si="6"/>
        <v>-75.248411772135398</v>
      </c>
      <c r="J36">
        <v>250</v>
      </c>
      <c r="K36" s="5">
        <f t="shared" si="2"/>
        <v>16.531588227864603</v>
      </c>
      <c r="L36" s="6">
        <v>150</v>
      </c>
      <c r="M36" s="5">
        <f t="shared" si="3"/>
        <v>133.4684117721354</v>
      </c>
      <c r="N36">
        <f t="shared" si="4"/>
        <v>2.8200000000000016</v>
      </c>
      <c r="O36" t="s">
        <v>80</v>
      </c>
    </row>
    <row r="37" spans="1:21" x14ac:dyDescent="0.25">
      <c r="A37" t="s">
        <v>53</v>
      </c>
      <c r="B37" t="s">
        <v>56</v>
      </c>
      <c r="C37" t="s">
        <v>24</v>
      </c>
      <c r="D37">
        <v>-62</v>
      </c>
      <c r="E37" s="4">
        <f t="shared" si="7"/>
        <v>73.086899268298964</v>
      </c>
      <c r="F37" s="4">
        <f t="shared" si="8"/>
        <v>-135.08689926829896</v>
      </c>
      <c r="G37" s="7">
        <f t="shared" si="1"/>
        <v>-132.86689926829897</v>
      </c>
      <c r="H37" s="5">
        <f t="shared" si="5"/>
        <v>3.3100731701040331E-2</v>
      </c>
      <c r="I37" s="5">
        <f t="shared" si="6"/>
        <v>-70.866899268298965</v>
      </c>
      <c r="J37">
        <v>150</v>
      </c>
      <c r="K37" s="5">
        <f t="shared" si="2"/>
        <v>20.913100731701036</v>
      </c>
      <c r="L37" s="6">
        <v>150</v>
      </c>
      <c r="M37" s="5">
        <f t="shared" si="3"/>
        <v>129.08689926829896</v>
      </c>
      <c r="N37">
        <f t="shared" si="4"/>
        <v>-3.78</v>
      </c>
      <c r="O37" t="s">
        <v>82</v>
      </c>
    </row>
    <row r="38" spans="1:21" x14ac:dyDescent="0.25">
      <c r="A38" t="s">
        <v>30</v>
      </c>
      <c r="B38" t="s">
        <v>12</v>
      </c>
      <c r="C38" t="s">
        <v>13</v>
      </c>
      <c r="D38">
        <v>-54.5</v>
      </c>
      <c r="E38" s="4">
        <f t="shared" si="7"/>
        <v>78.034174217265928</v>
      </c>
      <c r="F38" s="4">
        <f t="shared" si="8"/>
        <v>-132.53417421726593</v>
      </c>
      <c r="G38" s="5">
        <f t="shared" si="1"/>
        <v>-130.31417421726593</v>
      </c>
      <c r="H38" s="5">
        <f t="shared" si="5"/>
        <v>2.5858257827340765</v>
      </c>
      <c r="I38" s="5">
        <f t="shared" si="6"/>
        <v>-75.814174217265929</v>
      </c>
      <c r="J38">
        <v>270</v>
      </c>
      <c r="K38" s="5">
        <f t="shared" si="2"/>
        <v>15.965825782734072</v>
      </c>
      <c r="L38">
        <v>146</v>
      </c>
      <c r="M38" s="5">
        <f t="shared" si="3"/>
        <v>130.03417421726593</v>
      </c>
      <c r="N38">
        <f t="shared" si="4"/>
        <v>-0.2799999999999998</v>
      </c>
      <c r="O38" t="s">
        <v>78</v>
      </c>
    </row>
    <row r="39" spans="1:21" x14ac:dyDescent="0.25">
      <c r="A39" t="s">
        <v>30</v>
      </c>
      <c r="B39" t="s">
        <v>14</v>
      </c>
      <c r="C39" t="s">
        <v>13</v>
      </c>
      <c r="D39">
        <v>-53.5</v>
      </c>
      <c r="E39" s="4">
        <f t="shared" si="7"/>
        <v>79.034174217265928</v>
      </c>
      <c r="F39" s="4">
        <f t="shared" si="8"/>
        <v>-132.53417421726593</v>
      </c>
      <c r="G39" s="5">
        <f t="shared" si="1"/>
        <v>-130.31417421726593</v>
      </c>
      <c r="H39" s="5">
        <f t="shared" si="5"/>
        <v>2.5858257827340765</v>
      </c>
      <c r="I39" s="5">
        <f t="shared" si="6"/>
        <v>-76.814174217265929</v>
      </c>
      <c r="J39">
        <v>270</v>
      </c>
      <c r="K39" s="5">
        <f t="shared" si="2"/>
        <v>14.965825782734072</v>
      </c>
      <c r="L39">
        <v>146</v>
      </c>
      <c r="M39" s="5">
        <f t="shared" si="3"/>
        <v>131.03417421726593</v>
      </c>
      <c r="N39">
        <f t="shared" si="4"/>
        <v>0.7200000000000002</v>
      </c>
      <c r="O39" t="s">
        <v>78</v>
      </c>
    </row>
    <row r="40" spans="1:21" x14ac:dyDescent="0.25">
      <c r="A40" t="s">
        <v>31</v>
      </c>
      <c r="B40" t="s">
        <v>32</v>
      </c>
      <c r="C40" t="s">
        <v>13</v>
      </c>
      <c r="D40">
        <v>-39</v>
      </c>
      <c r="E40">
        <v>72</v>
      </c>
      <c r="F40">
        <f>D40-E40</f>
        <v>-111</v>
      </c>
      <c r="G40" s="5">
        <f t="shared" si="1"/>
        <v>-108.78</v>
      </c>
      <c r="H40" s="5">
        <f t="shared" si="5"/>
        <v>24.120000000000005</v>
      </c>
      <c r="I40" s="5">
        <f t="shared" si="6"/>
        <v>-69.78</v>
      </c>
      <c r="J40">
        <v>100</v>
      </c>
      <c r="K40" s="5">
        <f t="shared" si="2"/>
        <v>22</v>
      </c>
      <c r="L40">
        <v>150</v>
      </c>
      <c r="M40" s="5">
        <f t="shared" si="3"/>
        <v>128</v>
      </c>
      <c r="N40" s="9">
        <f t="shared" si="4"/>
        <v>19.22</v>
      </c>
      <c r="O40" t="s">
        <v>39</v>
      </c>
    </row>
    <row r="41" spans="1:21" ht="14.45" x14ac:dyDescent="0.3">
      <c r="A41" t="s">
        <v>31</v>
      </c>
      <c r="B41" t="s">
        <v>33</v>
      </c>
      <c r="C41" t="s">
        <v>13</v>
      </c>
      <c r="D41">
        <v>-42</v>
      </c>
      <c r="E41">
        <v>69</v>
      </c>
      <c r="F41">
        <f>D41-E41</f>
        <v>-111</v>
      </c>
      <c r="G41" s="5">
        <f t="shared" si="1"/>
        <v>-108.78</v>
      </c>
      <c r="H41" s="5">
        <f t="shared" si="5"/>
        <v>24.120000000000005</v>
      </c>
      <c r="I41" s="5">
        <f t="shared" si="6"/>
        <v>-66.78</v>
      </c>
      <c r="J41">
        <v>100</v>
      </c>
      <c r="K41" s="5">
        <f t="shared" si="2"/>
        <v>25</v>
      </c>
      <c r="L41">
        <v>150</v>
      </c>
      <c r="M41" s="5">
        <f t="shared" si="3"/>
        <v>125</v>
      </c>
      <c r="N41">
        <f t="shared" si="4"/>
        <v>16.22</v>
      </c>
      <c r="O41" t="s">
        <v>39</v>
      </c>
      <c r="U41" s="10"/>
    </row>
    <row r="42" spans="1:21" ht="14.45" x14ac:dyDescent="0.3">
      <c r="A42" t="s">
        <v>35</v>
      </c>
      <c r="B42" s="1" t="s">
        <v>36</v>
      </c>
      <c r="C42" t="s">
        <v>13</v>
      </c>
      <c r="D42">
        <v>-65</v>
      </c>
      <c r="E42" s="4">
        <f>D42-F42</f>
        <v>67.076599311659152</v>
      </c>
      <c r="F42" s="4">
        <f>20*LOG10((0.00000000407*SQRT(J42*0.001))*SQRT(20000))-2.05</f>
        <v>-132.07659931165915</v>
      </c>
      <c r="G42" s="5">
        <f t="shared" si="1"/>
        <v>-129.85659931165915</v>
      </c>
      <c r="H42" s="5">
        <f t="shared" si="5"/>
        <v>3.0434006883408529</v>
      </c>
      <c r="I42" s="5">
        <f t="shared" si="6"/>
        <v>-64.856599311659153</v>
      </c>
      <c r="J42">
        <v>300</v>
      </c>
      <c r="K42" s="5">
        <f t="shared" si="2"/>
        <v>26.923400688340848</v>
      </c>
      <c r="L42">
        <v>125</v>
      </c>
      <c r="M42" s="5">
        <f t="shared" si="3"/>
        <v>98.076599311659152</v>
      </c>
      <c r="N42">
        <f t="shared" si="4"/>
        <v>-31.78</v>
      </c>
      <c r="O42" t="s">
        <v>79</v>
      </c>
      <c r="U42" s="10"/>
    </row>
    <row r="43" spans="1:21" x14ac:dyDescent="0.25">
      <c r="A43" t="s">
        <v>35</v>
      </c>
      <c r="B43" s="1" t="s">
        <v>93</v>
      </c>
      <c r="C43" t="s">
        <v>13</v>
      </c>
      <c r="D43">
        <v>-65</v>
      </c>
      <c r="E43" s="4">
        <f>D43-F43</f>
        <v>67.076599311659152</v>
      </c>
      <c r="F43" s="4">
        <f t="shared" ref="F43:F46" si="9">20*LOG10((0.00000000407*SQRT(J43*0.001))*SQRT(20000))-2.05</f>
        <v>-132.07659931165915</v>
      </c>
      <c r="G43" s="5">
        <f t="shared" ref="G43" si="10">F43+2.22</f>
        <v>-129.85659931165915</v>
      </c>
      <c r="H43" s="5">
        <f t="shared" ref="H43" si="11">G43+132.9</f>
        <v>3.0434006883408529</v>
      </c>
      <c r="I43" s="5">
        <f t="shared" ref="I43" si="12">G43-D43</f>
        <v>-64.856599311659153</v>
      </c>
      <c r="J43">
        <v>300</v>
      </c>
      <c r="K43" s="5">
        <f t="shared" ref="K43" si="13">94-E43</f>
        <v>26.923400688340848</v>
      </c>
      <c r="L43">
        <v>125</v>
      </c>
      <c r="M43" s="5">
        <f t="shared" ref="M43" si="14">L43-K43</f>
        <v>98.076599311659152</v>
      </c>
      <c r="N43">
        <f t="shared" ref="N43" si="15">(L43-94+D43+2.22)</f>
        <v>-31.78</v>
      </c>
      <c r="O43" t="s">
        <v>79</v>
      </c>
      <c r="U43" s="10"/>
    </row>
    <row r="44" spans="1:21" ht="14.45" x14ac:dyDescent="0.3">
      <c r="A44" t="s">
        <v>35</v>
      </c>
      <c r="B44" s="1" t="s">
        <v>75</v>
      </c>
      <c r="C44" t="s">
        <v>13</v>
      </c>
      <c r="D44">
        <v>-50</v>
      </c>
      <c r="E44" s="4">
        <f>D44-F45</f>
        <v>82.076599311659152</v>
      </c>
      <c r="F44" s="4">
        <f t="shared" si="9"/>
        <v>-132.07659931165915</v>
      </c>
      <c r="G44" s="5">
        <f>F45+2.22</f>
        <v>-129.85659931165915</v>
      </c>
      <c r="H44" s="5">
        <f t="shared" si="5"/>
        <v>3.0434006883408529</v>
      </c>
      <c r="I44" s="5">
        <f t="shared" si="6"/>
        <v>-79.856599311659153</v>
      </c>
      <c r="J44">
        <v>300</v>
      </c>
      <c r="K44" s="5">
        <f t="shared" si="2"/>
        <v>11.923400688340848</v>
      </c>
      <c r="L44">
        <v>120</v>
      </c>
      <c r="M44" s="5">
        <f t="shared" si="3"/>
        <v>108.07659931165915</v>
      </c>
      <c r="N44">
        <f t="shared" si="4"/>
        <v>-21.78</v>
      </c>
      <c r="O44" t="s">
        <v>79</v>
      </c>
    </row>
    <row r="45" spans="1:21" ht="14.45" x14ac:dyDescent="0.3">
      <c r="A45" t="s">
        <v>35</v>
      </c>
      <c r="B45" s="1" t="s">
        <v>92</v>
      </c>
      <c r="C45" t="s">
        <v>13</v>
      </c>
      <c r="D45">
        <v>-50</v>
      </c>
      <c r="E45" s="4">
        <f>D45-F46</f>
        <v>82.076599311659152</v>
      </c>
      <c r="F45" s="4">
        <f t="shared" si="9"/>
        <v>-132.07659931165915</v>
      </c>
      <c r="G45" s="5">
        <f>F46+2.22</f>
        <v>-129.85659931165915</v>
      </c>
      <c r="H45" s="5">
        <f t="shared" si="5"/>
        <v>3.0434006883408529</v>
      </c>
      <c r="I45" s="5">
        <f t="shared" si="6"/>
        <v>-79.856599311659153</v>
      </c>
      <c r="J45">
        <v>300</v>
      </c>
      <c r="K45" s="5">
        <f t="shared" si="2"/>
        <v>11.923400688340848</v>
      </c>
      <c r="L45">
        <v>120</v>
      </c>
      <c r="M45" s="5">
        <f t="shared" si="3"/>
        <v>108.07659931165915</v>
      </c>
      <c r="N45">
        <f t="shared" si="4"/>
        <v>-21.78</v>
      </c>
    </row>
    <row r="46" spans="1:21" ht="14.45" x14ac:dyDescent="0.3">
      <c r="A46" t="s">
        <v>34</v>
      </c>
      <c r="B46" t="s">
        <v>76</v>
      </c>
      <c r="C46" t="s">
        <v>13</v>
      </c>
      <c r="D46">
        <v>-51</v>
      </c>
      <c r="E46" s="4">
        <f>D46-F46</f>
        <v>81.076599311659152</v>
      </c>
      <c r="F46" s="4">
        <f t="shared" si="9"/>
        <v>-132.07659931165915</v>
      </c>
      <c r="G46" s="5">
        <f t="shared" si="1"/>
        <v>-129.85659931165915</v>
      </c>
      <c r="H46" s="5">
        <f t="shared" si="5"/>
        <v>3.0434006883408529</v>
      </c>
      <c r="I46" s="5">
        <f t="shared" si="6"/>
        <v>-78.856599311659153</v>
      </c>
      <c r="J46">
        <v>300</v>
      </c>
      <c r="K46" s="5">
        <f t="shared" si="2"/>
        <v>12.923400688340848</v>
      </c>
      <c r="L46">
        <v>140</v>
      </c>
      <c r="M46" s="5">
        <f t="shared" si="3"/>
        <v>127.07659931165915</v>
      </c>
      <c r="N46">
        <f t="shared" si="4"/>
        <v>-2.78</v>
      </c>
      <c r="O46" t="s">
        <v>79</v>
      </c>
    </row>
    <row r="47" spans="1:21" x14ac:dyDescent="0.25">
      <c r="A47" t="s">
        <v>34</v>
      </c>
      <c r="B47" t="s">
        <v>37</v>
      </c>
      <c r="C47" t="s">
        <v>13</v>
      </c>
      <c r="D47">
        <v>-33.5</v>
      </c>
      <c r="E47">
        <v>88</v>
      </c>
      <c r="F47">
        <f>D47-E47</f>
        <v>-121.5</v>
      </c>
      <c r="G47" s="5">
        <f t="shared" si="1"/>
        <v>-119.28</v>
      </c>
      <c r="H47" s="5">
        <f t="shared" si="5"/>
        <v>13.620000000000005</v>
      </c>
      <c r="I47" s="5">
        <f t="shared" si="6"/>
        <v>-85.78</v>
      </c>
      <c r="J47">
        <v>92</v>
      </c>
      <c r="K47" s="5">
        <f t="shared" si="2"/>
        <v>6</v>
      </c>
      <c r="L47">
        <v>132.5</v>
      </c>
      <c r="M47" s="5">
        <f t="shared" si="3"/>
        <v>126.5</v>
      </c>
      <c r="N47">
        <f t="shared" si="4"/>
        <v>7.2200000000000006</v>
      </c>
      <c r="O47" t="s">
        <v>39</v>
      </c>
    </row>
    <row r="48" spans="1:21" x14ac:dyDescent="0.25">
      <c r="A48" t="s">
        <v>34</v>
      </c>
      <c r="B48" t="s">
        <v>38</v>
      </c>
      <c r="C48" t="s">
        <v>13</v>
      </c>
      <c r="D48">
        <v>-53</v>
      </c>
      <c r="E48" s="4">
        <f>D48-F48</f>
        <v>79.534174217265928</v>
      </c>
      <c r="F48" s="4">
        <f>20*LOG10((0.00000000407*SQRT(J48*0.001))*SQRT(20000))-2.05</f>
        <v>-132.53417421726593</v>
      </c>
      <c r="G48" s="5">
        <f t="shared" si="1"/>
        <v>-130.31417421726593</v>
      </c>
      <c r="H48" s="5">
        <f t="shared" si="5"/>
        <v>2.5858257827340765</v>
      </c>
      <c r="I48" s="5">
        <f t="shared" si="6"/>
        <v>-77.314174217265929</v>
      </c>
      <c r="J48">
        <v>270</v>
      </c>
      <c r="K48" s="5">
        <f t="shared" si="2"/>
        <v>14.465825782734072</v>
      </c>
      <c r="L48">
        <v>140</v>
      </c>
      <c r="M48" s="5">
        <f t="shared" si="3"/>
        <v>125.53417421726593</v>
      </c>
      <c r="N48">
        <f t="shared" si="4"/>
        <v>-4.7799999999999994</v>
      </c>
      <c r="O48" t="s">
        <v>78</v>
      </c>
    </row>
    <row r="49" spans="3:14" x14ac:dyDescent="0.25">
      <c r="C49" t="s">
        <v>90</v>
      </c>
      <c r="D49">
        <f>MIN(D4:D48)</f>
        <v>-65</v>
      </c>
      <c r="E49">
        <f t="shared" ref="E49:H49" si="16">MIN(E4:E48)</f>
        <v>67.076599311659152</v>
      </c>
      <c r="F49">
        <f t="shared" si="16"/>
        <v>-135.08689926829896</v>
      </c>
      <c r="G49" s="5">
        <f t="shared" si="16"/>
        <v>-132.86689926829897</v>
      </c>
      <c r="H49">
        <f t="shared" si="16"/>
        <v>3.3100731701040331E-2</v>
      </c>
    </row>
    <row r="50" spans="3:14" x14ac:dyDescent="0.25">
      <c r="C50" t="s">
        <v>91</v>
      </c>
      <c r="D50">
        <f>MAX(D4:D49)</f>
        <v>-28</v>
      </c>
      <c r="E50">
        <f t="shared" ref="E50:H50" si="17">MAX(E4:E49)</f>
        <v>90</v>
      </c>
      <c r="F50">
        <f t="shared" si="17"/>
        <v>-107.4</v>
      </c>
      <c r="G50" s="5">
        <f t="shared" si="17"/>
        <v>-105.18</v>
      </c>
      <c r="H50">
        <f t="shared" si="17"/>
        <v>27.72</v>
      </c>
      <c r="K50" s="5">
        <f>MIN(K4:K48)</f>
        <v>4</v>
      </c>
      <c r="N50">
        <f>MAX(N4:N48)</f>
        <v>19.22</v>
      </c>
    </row>
    <row r="51" spans="3:14" x14ac:dyDescent="0.25">
      <c r="F51" s="5"/>
    </row>
    <row r="52" spans="3:14" x14ac:dyDescent="0.25">
      <c r="E52" s="2" t="s">
        <v>77</v>
      </c>
      <c r="F52" s="2"/>
    </row>
    <row r="53" spans="3:14" x14ac:dyDescent="0.25">
      <c r="E53" s="6" t="s">
        <v>94</v>
      </c>
      <c r="F53" s="6"/>
    </row>
  </sheetData>
  <autoFilter ref="A3:J33"/>
  <sortState ref="A3:L45">
    <sortCondition ref="C3:C45"/>
  </sortState>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THAT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 Hebert</dc:creator>
  <cp:lastModifiedBy>Gary Hebert</cp:lastModifiedBy>
  <dcterms:created xsi:type="dcterms:W3CDTF">2011-04-26T22:20:38Z</dcterms:created>
  <dcterms:modified xsi:type="dcterms:W3CDTF">2016-06-10T15:33:17Z</dcterms:modified>
</cp:coreProperties>
</file>